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o\105\"/>
    </mc:Choice>
  </mc:AlternateContent>
  <bookViews>
    <workbookView xWindow="0" yWindow="0" windowWidth="28800" windowHeight="12435" tabRatio="500" activeTab="5"/>
  </bookViews>
  <sheets>
    <sheet name="Раздел 1" sheetId="1" r:id="rId1"/>
    <sheet name="Раздел 2" sheetId="2" r:id="rId2"/>
    <sheet name="Раздел 3" sheetId="3" r:id="rId3"/>
    <sheet name="ГАЗ" sheetId="4" r:id="rId4"/>
    <sheet name="Обследование 2019" sheetId="5" r:id="rId5"/>
    <sheet name="Обследование 2021" sheetId="6" r:id="rId6"/>
  </sheets>
  <definedNames>
    <definedName name="_xlnm._FilterDatabase" localSheetId="3" hidden="1">ГАЗ!$A$5:$M$69</definedName>
    <definedName name="_xlnm._FilterDatabase" localSheetId="4" hidden="1">'Обследование 2019'!$A$5:$R$753</definedName>
    <definedName name="_xlnm._FilterDatabase" localSheetId="5" hidden="1">'Обследование 2021'!$A$6:$P$9</definedName>
    <definedName name="_xlnm._FilterDatabase" localSheetId="0" hidden="1">'Раздел 1'!$A$7:$S$956</definedName>
    <definedName name="_xlnm._FilterDatabase" localSheetId="1" hidden="1">'Раздел 2'!$A$7:$BY$958</definedName>
    <definedName name="_xlnm._FilterDatabase" localSheetId="2" hidden="1">'Раздел 3'!$A$6:$I$122</definedName>
    <definedName name="Z_4F0BDF49_A609_43F2_A1D1_6D99D003CEC4_.wvu.FilterData" localSheetId="0">'Раздел 1'!$A$7:$S$959</definedName>
    <definedName name="Z_4F0BDF49_A609_43F2_A1D1_6D99D003CEC4_.wvu.FilterData" localSheetId="1">'Раздел 2'!$A$6:$V$6</definedName>
    <definedName name="Z_71B67E1B_B891_4F93_908E_7187847C638D_.wvu.FilterData" localSheetId="0">'Раздел 1'!$A$7:$S$959</definedName>
    <definedName name="Z_9914400A_93D7_44F0_9C2B_2D9BD19EDB2A_.wvu.FilterData" localSheetId="0">'Раздел 1'!$A$7:$S$959</definedName>
    <definedName name="Z_9914400A_93D7_44F0_9C2B_2D9BD19EDB2A_.wvu.FilterData" localSheetId="1">'Раздел 2'!$A$6:$V$6</definedName>
    <definedName name="Z_B38E19AB_A25C_412D_B8A7_63B87F7485CB_.wvu.FilterData" localSheetId="0">'Раздел 1'!$A$7:$S$959</definedName>
    <definedName name="Z_B38E19AB_A25C_412D_B8A7_63B87F7485CB_.wvu.FilterData" localSheetId="1">'Раздел 2'!$A$6:$V$6</definedName>
    <definedName name="Z_D230237E_3FD4_4AFA_9B06_7782AC8D5B69_.wvu.FilterData" localSheetId="0">'Раздел 1'!$A$7:$S$959</definedName>
    <definedName name="_xlnm.Print_Area" localSheetId="3">ГАЗ!$A$1:$M$70</definedName>
    <definedName name="_xlnm.Print_Area" localSheetId="0">'Раздел 1'!$A$1:$S$959</definedName>
    <definedName name="_xlnm.Print_Area" localSheetId="1">'Раздел 2'!$A$1:$V$958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907" i="1" l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P911" i="1"/>
  <c r="Q911" i="1" s="1"/>
  <c r="P909" i="1"/>
  <c r="Q909" i="1" s="1"/>
  <c r="P907" i="1"/>
  <c r="Q907" i="1" s="1"/>
  <c r="A904" i="2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U911" i="2"/>
  <c r="T911" i="2"/>
  <c r="C911" i="2" s="1"/>
  <c r="U909" i="2"/>
  <c r="C909" i="2" s="1"/>
  <c r="U907" i="2"/>
  <c r="C907" i="2" s="1"/>
  <c r="T731" i="2" l="1"/>
  <c r="C257" i="2" l="1"/>
  <c r="M839" i="2"/>
  <c r="J14" i="1" l="1"/>
  <c r="K14" i="1"/>
  <c r="L14" i="1"/>
  <c r="N14" i="1"/>
  <c r="O14" i="1"/>
  <c r="I14" i="1"/>
  <c r="A900" i="2"/>
  <c r="A901" i="2" s="1"/>
  <c r="A902" i="2" s="1"/>
  <c r="A903" i="2" s="1"/>
  <c r="A916" i="2" s="1"/>
  <c r="A917" i="2" s="1"/>
  <c r="A918" i="2" s="1"/>
  <c r="A919" i="2" s="1"/>
  <c r="A920" i="2" s="1"/>
  <c r="M255" i="2" l="1"/>
  <c r="T256" i="2" l="1"/>
  <c r="U248" i="2"/>
  <c r="L43" i="4" l="1"/>
  <c r="L42" i="4"/>
  <c r="M167" i="1"/>
  <c r="T821" i="2"/>
  <c r="T819" i="2"/>
  <c r="T167" i="2"/>
  <c r="T217" i="2"/>
  <c r="L165" i="6" l="1"/>
  <c r="K165" i="6"/>
  <c r="J165" i="6"/>
  <c r="I165" i="6"/>
  <c r="H165" i="6"/>
  <c r="O164" i="6"/>
  <c r="O165" i="6" s="1"/>
  <c r="O163" i="6"/>
  <c r="O161" i="6"/>
  <c r="L161" i="6"/>
  <c r="K161" i="6"/>
  <c r="J161" i="6"/>
  <c r="I161" i="6"/>
  <c r="H161" i="6"/>
  <c r="O157" i="6"/>
  <c r="N157" i="6"/>
  <c r="M157" i="6"/>
  <c r="L157" i="6"/>
  <c r="K157" i="6"/>
  <c r="J157" i="6"/>
  <c r="I157" i="6"/>
  <c r="H157" i="6"/>
  <c r="A148" i="6"/>
  <c r="A149" i="6" s="1"/>
  <c r="A150" i="6" s="1"/>
  <c r="A151" i="6" s="1"/>
  <c r="A152" i="6" s="1"/>
  <c r="A153" i="6" s="1"/>
  <c r="A154" i="6" s="1"/>
  <c r="A155" i="6" s="1"/>
  <c r="A156" i="6" s="1"/>
  <c r="A147" i="6"/>
  <c r="O143" i="6"/>
  <c r="L143" i="6"/>
  <c r="K143" i="6"/>
  <c r="J143" i="6"/>
  <c r="I143" i="6"/>
  <c r="H143" i="6"/>
  <c r="O139" i="6"/>
  <c r="L139" i="6"/>
  <c r="K139" i="6"/>
  <c r="J139" i="6"/>
  <c r="I139" i="6"/>
  <c r="H139" i="6"/>
  <c r="O135" i="6"/>
  <c r="N135" i="6"/>
  <c r="M135" i="6"/>
  <c r="L135" i="6"/>
  <c r="K135" i="6"/>
  <c r="J135" i="6"/>
  <c r="I135" i="6"/>
  <c r="H135" i="6"/>
  <c r="O122" i="6"/>
  <c r="N122" i="6"/>
  <c r="M122" i="6"/>
  <c r="L122" i="6"/>
  <c r="K122" i="6"/>
  <c r="J122" i="6"/>
  <c r="I122" i="6"/>
  <c r="H122" i="6"/>
  <c r="O115" i="6"/>
  <c r="L115" i="6"/>
  <c r="K115" i="6"/>
  <c r="J115" i="6"/>
  <c r="I115" i="6"/>
  <c r="H115" i="6"/>
  <c r="A106" i="6"/>
  <c r="A107" i="6" s="1"/>
  <c r="A108" i="6" s="1"/>
  <c r="A109" i="6" s="1"/>
  <c r="A110" i="6" s="1"/>
  <c r="A111" i="6" s="1"/>
  <c r="A112" i="6" s="1"/>
  <c r="A113" i="6" s="1"/>
  <c r="A114" i="6" s="1"/>
  <c r="O102" i="6"/>
  <c r="L102" i="6"/>
  <c r="K102" i="6"/>
  <c r="J102" i="6"/>
  <c r="I102" i="6"/>
  <c r="H102" i="6"/>
  <c r="A93" i="6"/>
  <c r="A94" i="6" s="1"/>
  <c r="A95" i="6" s="1"/>
  <c r="A96" i="6" s="1"/>
  <c r="A97" i="6" s="1"/>
  <c r="A98" i="6" s="1"/>
  <c r="A99" i="6" s="1"/>
  <c r="A100" i="6" s="1"/>
  <c r="A101" i="6" s="1"/>
  <c r="O89" i="6"/>
  <c r="N89" i="6"/>
  <c r="N8" i="6" s="1"/>
  <c r="M89" i="6"/>
  <c r="L89" i="6"/>
  <c r="K89" i="6"/>
  <c r="J89" i="6"/>
  <c r="I89" i="6"/>
  <c r="H89" i="6"/>
  <c r="A67" i="6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O63" i="6"/>
  <c r="L63" i="6"/>
  <c r="K63" i="6"/>
  <c r="J63" i="6"/>
  <c r="I63" i="6"/>
  <c r="H63" i="6"/>
  <c r="O59" i="6"/>
  <c r="L59" i="6"/>
  <c r="K59" i="6"/>
  <c r="J59" i="6"/>
  <c r="I59" i="6"/>
  <c r="H59" i="6"/>
  <c r="A45" i="6"/>
  <c r="A37" i="6"/>
  <c r="A35" i="6"/>
  <c r="O31" i="6"/>
  <c r="L31" i="6"/>
  <c r="K31" i="6"/>
  <c r="J31" i="6"/>
  <c r="I31" i="6"/>
  <c r="H31" i="6"/>
  <c r="O27" i="6"/>
  <c r="L27" i="6"/>
  <c r="K27" i="6"/>
  <c r="J27" i="6"/>
  <c r="I27" i="6"/>
  <c r="H27" i="6"/>
  <c r="O23" i="6"/>
  <c r="L23" i="6"/>
  <c r="K23" i="6"/>
  <c r="J23" i="6"/>
  <c r="I23" i="6"/>
  <c r="H23" i="6"/>
  <c r="O19" i="6"/>
  <c r="L19" i="6"/>
  <c r="K19" i="6"/>
  <c r="J19" i="6"/>
  <c r="I19" i="6"/>
  <c r="H19" i="6"/>
  <c r="O18" i="6"/>
  <c r="O17" i="6"/>
  <c r="O16" i="6"/>
  <c r="O15" i="6"/>
  <c r="A15" i="6"/>
  <c r="O14" i="6"/>
  <c r="O11" i="6"/>
  <c r="L11" i="6"/>
  <c r="K11" i="6"/>
  <c r="J11" i="6"/>
  <c r="I11" i="6"/>
  <c r="H11" i="6"/>
  <c r="L8" i="6"/>
  <c r="C8" i="6"/>
  <c r="Q752" i="5"/>
  <c r="N752" i="5"/>
  <c r="M752" i="5"/>
  <c r="L752" i="5"/>
  <c r="K752" i="5"/>
  <c r="J752" i="5"/>
  <c r="I752" i="5"/>
  <c r="H752" i="5"/>
  <c r="Q748" i="5"/>
  <c r="N748" i="5"/>
  <c r="M748" i="5"/>
  <c r="L748" i="5"/>
  <c r="K748" i="5"/>
  <c r="J748" i="5"/>
  <c r="I748" i="5"/>
  <c r="H748" i="5"/>
  <c r="A736" i="5"/>
  <c r="A737" i="5" s="1"/>
  <c r="A738" i="5" s="1"/>
  <c r="A739" i="5" s="1"/>
  <c r="A740" i="5" s="1"/>
  <c r="A741" i="5" s="1"/>
  <c r="A742" i="5" s="1"/>
  <c r="A743" i="5" s="1"/>
  <c r="A744" i="5" s="1"/>
  <c r="A745" i="5" s="1"/>
  <c r="A746" i="5" s="1"/>
  <c r="A747" i="5" s="1"/>
  <c r="A730" i="5"/>
  <c r="A731" i="5" s="1"/>
  <c r="A732" i="5" s="1"/>
  <c r="A733" i="5" s="1"/>
  <c r="A734" i="5" s="1"/>
  <c r="A735" i="5" s="1"/>
  <c r="Q726" i="5"/>
  <c r="N726" i="5"/>
  <c r="M726" i="5"/>
  <c r="L726" i="5"/>
  <c r="K726" i="5"/>
  <c r="J726" i="5"/>
  <c r="I726" i="5"/>
  <c r="H726" i="5"/>
  <c r="A670" i="5"/>
  <c r="A671" i="5" s="1"/>
  <c r="A672" i="5" s="1"/>
  <c r="A673" i="5" s="1"/>
  <c r="A674" i="5" s="1"/>
  <c r="A675" i="5" s="1"/>
  <c r="A676" i="5" s="1"/>
  <c r="A677" i="5" s="1"/>
  <c r="A678" i="5" s="1"/>
  <c r="A679" i="5" s="1"/>
  <c r="A680" i="5" s="1"/>
  <c r="A681" i="5" s="1"/>
  <c r="A682" i="5" s="1"/>
  <c r="A683" i="5" s="1"/>
  <c r="A684" i="5" s="1"/>
  <c r="A685" i="5" s="1"/>
  <c r="A686" i="5" s="1"/>
  <c r="A687" i="5" s="1"/>
  <c r="A688" i="5" s="1"/>
  <c r="A689" i="5" s="1"/>
  <c r="A690" i="5" s="1"/>
  <c r="A691" i="5" s="1"/>
  <c r="A692" i="5" s="1"/>
  <c r="A693" i="5" s="1"/>
  <c r="A694" i="5" s="1"/>
  <c r="A695" i="5" s="1"/>
  <c r="A696" i="5" s="1"/>
  <c r="A697" i="5" s="1"/>
  <c r="A698" i="5" s="1"/>
  <c r="A699" i="5" s="1"/>
  <c r="A700" i="5" s="1"/>
  <c r="A701" i="5" s="1"/>
  <c r="A702" i="5" s="1"/>
  <c r="A703" i="5" s="1"/>
  <c r="A704" i="5" s="1"/>
  <c r="A705" i="5" s="1"/>
  <c r="A706" i="5" s="1"/>
  <c r="A707" i="5" s="1"/>
  <c r="A708" i="5" s="1"/>
  <c r="A709" i="5" s="1"/>
  <c r="A710" i="5" s="1"/>
  <c r="A711" i="5" s="1"/>
  <c r="A712" i="5" s="1"/>
  <c r="A713" i="5" s="1"/>
  <c r="A714" i="5" s="1"/>
  <c r="A715" i="5" s="1"/>
  <c r="A716" i="5" s="1"/>
  <c r="A717" i="5" s="1"/>
  <c r="A718" i="5" s="1"/>
  <c r="A719" i="5" s="1"/>
  <c r="A720" i="5" s="1"/>
  <c r="A721" i="5" s="1"/>
  <c r="A722" i="5" s="1"/>
  <c r="A723" i="5" s="1"/>
  <c r="A724" i="5" s="1"/>
  <c r="A725" i="5" s="1"/>
  <c r="Q666" i="5"/>
  <c r="N666" i="5"/>
  <c r="M666" i="5"/>
  <c r="L666" i="5"/>
  <c r="K666" i="5"/>
  <c r="J666" i="5"/>
  <c r="I666" i="5"/>
  <c r="H666" i="5"/>
  <c r="A649" i="5"/>
  <c r="A650" i="5" s="1"/>
  <c r="A651" i="5" s="1"/>
  <c r="A652" i="5" s="1"/>
  <c r="A653" i="5" s="1"/>
  <c r="A654" i="5" s="1"/>
  <c r="A655" i="5" s="1"/>
  <c r="A656" i="5" s="1"/>
  <c r="A657" i="5" s="1"/>
  <c r="A658" i="5" s="1"/>
  <c r="A659" i="5" s="1"/>
  <c r="A660" i="5" s="1"/>
  <c r="A661" i="5" s="1"/>
  <c r="A662" i="5" s="1"/>
  <c r="A663" i="5" s="1"/>
  <c r="A664" i="5" s="1"/>
  <c r="A665" i="5" s="1"/>
  <c r="Q645" i="5"/>
  <c r="N645" i="5"/>
  <c r="M645" i="5"/>
  <c r="L645" i="5"/>
  <c r="K645" i="5"/>
  <c r="J645" i="5"/>
  <c r="I645" i="5"/>
  <c r="H645" i="5"/>
  <c r="A583" i="5"/>
  <c r="A584" i="5" s="1"/>
  <c r="A585" i="5" s="1"/>
  <c r="A586" i="5" s="1"/>
  <c r="A587" i="5" s="1"/>
  <c r="A588" i="5" s="1"/>
  <c r="A589" i="5" s="1"/>
  <c r="A590" i="5" s="1"/>
  <c r="A591" i="5" s="1"/>
  <c r="A592" i="5" s="1"/>
  <c r="A593" i="5" s="1"/>
  <c r="A594" i="5" s="1"/>
  <c r="A595" i="5" s="1"/>
  <c r="A596" i="5" s="1"/>
  <c r="A597" i="5" s="1"/>
  <c r="A598" i="5" s="1"/>
  <c r="A599" i="5" s="1"/>
  <c r="A600" i="5" s="1"/>
  <c r="A601" i="5" s="1"/>
  <c r="A602" i="5" s="1"/>
  <c r="A603" i="5" s="1"/>
  <c r="A604" i="5" s="1"/>
  <c r="A605" i="5" s="1"/>
  <c r="A606" i="5" s="1"/>
  <c r="A607" i="5" s="1"/>
  <c r="A608" i="5" s="1"/>
  <c r="A609" i="5" s="1"/>
  <c r="A610" i="5" s="1"/>
  <c r="A611" i="5" s="1"/>
  <c r="A612" i="5" s="1"/>
  <c r="A613" i="5" s="1"/>
  <c r="A614" i="5" s="1"/>
  <c r="A615" i="5" s="1"/>
  <c r="A616" i="5" s="1"/>
  <c r="A617" i="5" s="1"/>
  <c r="A618" i="5" s="1"/>
  <c r="A619" i="5" s="1"/>
  <c r="A620" i="5" s="1"/>
  <c r="A621" i="5" s="1"/>
  <c r="A622" i="5" s="1"/>
  <c r="A623" i="5" s="1"/>
  <c r="A624" i="5" s="1"/>
  <c r="A625" i="5" s="1"/>
  <c r="A626" i="5" s="1"/>
  <c r="A627" i="5" s="1"/>
  <c r="A628" i="5" s="1"/>
  <c r="A629" i="5" s="1"/>
  <c r="A630" i="5" s="1"/>
  <c r="A631" i="5" s="1"/>
  <c r="A632" i="5" s="1"/>
  <c r="A633" i="5" s="1"/>
  <c r="A634" i="5" s="1"/>
  <c r="A635" i="5" s="1"/>
  <c r="A636" i="5" s="1"/>
  <c r="A637" i="5" s="1"/>
  <c r="A638" i="5" s="1"/>
  <c r="A639" i="5" s="1"/>
  <c r="A640" i="5" s="1"/>
  <c r="A641" i="5" s="1"/>
  <c r="A642" i="5" s="1"/>
  <c r="A643" i="5" s="1"/>
  <c r="A644" i="5" s="1"/>
  <c r="Q579" i="5"/>
  <c r="N579" i="5"/>
  <c r="M579" i="5"/>
  <c r="L579" i="5"/>
  <c r="K579" i="5"/>
  <c r="J579" i="5"/>
  <c r="I579" i="5"/>
  <c r="H579" i="5"/>
  <c r="A513" i="5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530" i="5" s="1"/>
  <c r="A531" i="5" s="1"/>
  <c r="A532" i="5" s="1"/>
  <c r="A533" i="5" s="1"/>
  <c r="A534" i="5" s="1"/>
  <c r="A535" i="5" s="1"/>
  <c r="A536" i="5" s="1"/>
  <c r="A537" i="5" s="1"/>
  <c r="A538" i="5" s="1"/>
  <c r="A539" i="5" s="1"/>
  <c r="A540" i="5" s="1"/>
  <c r="A541" i="5" s="1"/>
  <c r="A542" i="5" s="1"/>
  <c r="A543" i="5" s="1"/>
  <c r="A544" i="5" s="1"/>
  <c r="A545" i="5" s="1"/>
  <c r="A546" i="5" s="1"/>
  <c r="A547" i="5" s="1"/>
  <c r="A548" i="5" s="1"/>
  <c r="A549" i="5" s="1"/>
  <c r="A550" i="5" s="1"/>
  <c r="A551" i="5" s="1"/>
  <c r="A552" i="5" s="1"/>
  <c r="A553" i="5" s="1"/>
  <c r="A554" i="5" s="1"/>
  <c r="A555" i="5" s="1"/>
  <c r="A556" i="5" s="1"/>
  <c r="A557" i="5" s="1"/>
  <c r="A558" i="5" s="1"/>
  <c r="A559" i="5" s="1"/>
  <c r="A560" i="5" s="1"/>
  <c r="A561" i="5" s="1"/>
  <c r="A562" i="5" s="1"/>
  <c r="A563" i="5" s="1"/>
  <c r="A564" i="5" s="1"/>
  <c r="A565" i="5" s="1"/>
  <c r="A566" i="5" s="1"/>
  <c r="A567" i="5" s="1"/>
  <c r="A568" i="5" s="1"/>
  <c r="A569" i="5" s="1"/>
  <c r="A570" i="5" s="1"/>
  <c r="A571" i="5" s="1"/>
  <c r="A572" i="5" s="1"/>
  <c r="A573" i="5" s="1"/>
  <c r="A574" i="5" s="1"/>
  <c r="A575" i="5" s="1"/>
  <c r="A576" i="5" s="1"/>
  <c r="A577" i="5" s="1"/>
  <c r="A578" i="5" s="1"/>
  <c r="Q509" i="5"/>
  <c r="N509" i="5"/>
  <c r="M509" i="5"/>
  <c r="L509" i="5"/>
  <c r="K509" i="5"/>
  <c r="J509" i="5"/>
  <c r="I509" i="5"/>
  <c r="H509" i="5"/>
  <c r="A437" i="5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A502" i="5" s="1"/>
  <c r="A503" i="5" s="1"/>
  <c r="A504" i="5" s="1"/>
  <c r="A505" i="5" s="1"/>
  <c r="A506" i="5" s="1"/>
  <c r="A507" i="5" s="1"/>
  <c r="A508" i="5" s="1"/>
  <c r="Q433" i="5"/>
  <c r="N433" i="5"/>
  <c r="M433" i="5"/>
  <c r="L433" i="5"/>
  <c r="K433" i="5"/>
  <c r="J433" i="5"/>
  <c r="I433" i="5"/>
  <c r="H433" i="5"/>
  <c r="A388" i="5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386" i="5"/>
  <c r="A387" i="5" s="1"/>
  <c r="Q382" i="5"/>
  <c r="N382" i="5"/>
  <c r="M382" i="5"/>
  <c r="L382" i="5"/>
  <c r="K382" i="5"/>
  <c r="J382" i="5"/>
  <c r="I382" i="5"/>
  <c r="H382" i="5"/>
  <c r="A370" i="5"/>
  <c r="Q366" i="5"/>
  <c r="N366" i="5"/>
  <c r="M366" i="5"/>
  <c r="L366" i="5"/>
  <c r="K366" i="5"/>
  <c r="J366" i="5"/>
  <c r="I366" i="5"/>
  <c r="H366" i="5"/>
  <c r="Q316" i="5"/>
  <c r="N316" i="5"/>
  <c r="M316" i="5"/>
  <c r="L316" i="5"/>
  <c r="K316" i="5"/>
  <c r="J316" i="5"/>
  <c r="I316" i="5"/>
  <c r="H316" i="5"/>
  <c r="A283" i="5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Q279" i="5"/>
  <c r="N279" i="5"/>
  <c r="M279" i="5"/>
  <c r="L279" i="5"/>
  <c r="K279" i="5"/>
  <c r="J279" i="5"/>
  <c r="I279" i="5"/>
  <c r="H279" i="5"/>
  <c r="A266" i="5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65" i="5"/>
  <c r="Q261" i="5"/>
  <c r="N261" i="5"/>
  <c r="M261" i="5"/>
  <c r="M8" i="5" s="1"/>
  <c r="L261" i="5"/>
  <c r="K261" i="5"/>
  <c r="J261" i="5"/>
  <c r="I261" i="5"/>
  <c r="I8" i="5" s="1"/>
  <c r="H261" i="5"/>
  <c r="A252" i="5"/>
  <c r="Q248" i="5"/>
  <c r="N248" i="5"/>
  <c r="M248" i="5"/>
  <c r="L248" i="5"/>
  <c r="K248" i="5"/>
  <c r="J248" i="5"/>
  <c r="I248" i="5"/>
  <c r="H248" i="5"/>
  <c r="A14" i="5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11" i="5"/>
  <c r="A12" i="5" s="1"/>
  <c r="A13" i="5" s="1"/>
  <c r="Q8" i="5"/>
  <c r="J8" i="5"/>
  <c r="C8" i="5"/>
  <c r="L69" i="4"/>
  <c r="K69" i="4"/>
  <c r="J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L39" i="4"/>
  <c r="K39" i="4"/>
  <c r="J39" i="4"/>
  <c r="I38" i="4"/>
  <c r="I37" i="4"/>
  <c r="I36" i="4"/>
  <c r="I35" i="4"/>
  <c r="I34" i="4"/>
  <c r="I33" i="4"/>
  <c r="I32" i="4"/>
  <c r="I31" i="4"/>
  <c r="I30" i="4"/>
  <c r="I27" i="4"/>
  <c r="I26" i="4"/>
  <c r="I25" i="4"/>
  <c r="I24" i="4"/>
  <c r="I23" i="4"/>
  <c r="I22" i="4"/>
  <c r="I16" i="4"/>
  <c r="I15" i="4"/>
  <c r="I14" i="4"/>
  <c r="I13" i="4"/>
  <c r="I12" i="4"/>
  <c r="I11" i="4"/>
  <c r="I10" i="4"/>
  <c r="I9" i="4"/>
  <c r="I8" i="4"/>
  <c r="I39" i="4" s="1"/>
  <c r="H122" i="3"/>
  <c r="E122" i="3"/>
  <c r="C122" i="3"/>
  <c r="E119" i="3"/>
  <c r="C119" i="3"/>
  <c r="H118" i="3"/>
  <c r="H117" i="3"/>
  <c r="H116" i="3"/>
  <c r="H115" i="3"/>
  <c r="H113" i="3"/>
  <c r="E113" i="3"/>
  <c r="C113" i="3"/>
  <c r="H109" i="3"/>
  <c r="H108" i="3"/>
  <c r="H107" i="3"/>
  <c r="H106" i="3"/>
  <c r="H105" i="3"/>
  <c r="H104" i="3"/>
  <c r="H103" i="3"/>
  <c r="H102" i="3"/>
  <c r="H101" i="3"/>
  <c r="H99" i="3"/>
  <c r="H98" i="3"/>
  <c r="E98" i="3"/>
  <c r="C98" i="3"/>
  <c r="E84" i="3"/>
  <c r="H84" i="3" s="1"/>
  <c r="C84" i="3"/>
  <c r="H83" i="3"/>
  <c r="H82" i="3"/>
  <c r="H81" i="3"/>
  <c r="H80" i="3"/>
  <c r="H79" i="3"/>
  <c r="H78" i="3"/>
  <c r="H77" i="3"/>
  <c r="H76" i="3"/>
  <c r="H75" i="3"/>
  <c r="H74" i="3"/>
  <c r="H73" i="3"/>
  <c r="E71" i="3"/>
  <c r="C71" i="3"/>
  <c r="C10" i="3" s="1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E53" i="3"/>
  <c r="C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A28" i="3"/>
  <c r="A29" i="3" s="1"/>
  <c r="A30" i="3" s="1"/>
  <c r="A31" i="3" s="1"/>
  <c r="A32" i="3" s="1"/>
  <c r="H27" i="3"/>
  <c r="E26" i="3"/>
  <c r="C26" i="3"/>
  <c r="C8" i="3" s="1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H12" i="3"/>
  <c r="E9" i="3"/>
  <c r="H9" i="3" s="1"/>
  <c r="T956" i="2"/>
  <c r="S956" i="2"/>
  <c r="R956" i="2"/>
  <c r="Q956" i="2"/>
  <c r="P956" i="2"/>
  <c r="O956" i="2"/>
  <c r="N956" i="2"/>
  <c r="M956" i="2"/>
  <c r="L956" i="2"/>
  <c r="K956" i="2"/>
  <c r="J956" i="2"/>
  <c r="I956" i="2"/>
  <c r="H956" i="2"/>
  <c r="G956" i="2"/>
  <c r="F956" i="2"/>
  <c r="E956" i="2"/>
  <c r="D956" i="2"/>
  <c r="T952" i="2"/>
  <c r="S952" i="2"/>
  <c r="R952" i="2"/>
  <c r="P952" i="2"/>
  <c r="O952" i="2"/>
  <c r="N952" i="2"/>
  <c r="M952" i="2"/>
  <c r="L952" i="2"/>
  <c r="K952" i="2"/>
  <c r="J952" i="2"/>
  <c r="I952" i="2"/>
  <c r="H952" i="2"/>
  <c r="G952" i="2"/>
  <c r="F952" i="2"/>
  <c r="E952" i="2"/>
  <c r="D952" i="2"/>
  <c r="C951" i="2"/>
  <c r="C950" i="2"/>
  <c r="U949" i="2"/>
  <c r="C949" i="2"/>
  <c r="U948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U930" i="2"/>
  <c r="S930" i="2"/>
  <c r="R930" i="2"/>
  <c r="Q930" i="2"/>
  <c r="P930" i="2"/>
  <c r="O930" i="2"/>
  <c r="N930" i="2"/>
  <c r="M930" i="2"/>
  <c r="L930" i="2"/>
  <c r="K930" i="2"/>
  <c r="J930" i="2"/>
  <c r="I930" i="2"/>
  <c r="H930" i="2"/>
  <c r="G930" i="2"/>
  <c r="F930" i="2"/>
  <c r="E930" i="2"/>
  <c r="D930" i="2"/>
  <c r="S921" i="2"/>
  <c r="R921" i="2"/>
  <c r="Q921" i="2"/>
  <c r="P921" i="2"/>
  <c r="O921" i="2"/>
  <c r="N921" i="2"/>
  <c r="L921" i="2"/>
  <c r="K921" i="2"/>
  <c r="J921" i="2"/>
  <c r="I921" i="2"/>
  <c r="H921" i="2"/>
  <c r="G921" i="2"/>
  <c r="F921" i="2"/>
  <c r="E921" i="2"/>
  <c r="D921" i="2"/>
  <c r="U920" i="2"/>
  <c r="C920" i="2" s="1"/>
  <c r="P920" i="1" s="1"/>
  <c r="Q920" i="1" s="1"/>
  <c r="U919" i="2"/>
  <c r="C919" i="2" s="1"/>
  <c r="P919" i="1" s="1"/>
  <c r="Q919" i="1" s="1"/>
  <c r="C918" i="2"/>
  <c r="P918" i="1" s="1"/>
  <c r="Q918" i="1" s="1"/>
  <c r="M917" i="2"/>
  <c r="C917" i="2"/>
  <c r="P917" i="1" s="1"/>
  <c r="Q917" i="1" s="1"/>
  <c r="U916" i="2"/>
  <c r="C916" i="2" s="1"/>
  <c r="P916" i="1" s="1"/>
  <c r="Q916" i="1" s="1"/>
  <c r="C915" i="2"/>
  <c r="P915" i="1" s="1"/>
  <c r="Q915" i="1" s="1"/>
  <c r="C914" i="2"/>
  <c r="P914" i="1" s="1"/>
  <c r="Q914" i="1" s="1"/>
  <c r="C913" i="2"/>
  <c r="P913" i="1" s="1"/>
  <c r="Q913" i="1" s="1"/>
  <c r="U912" i="2"/>
  <c r="C912" i="2" s="1"/>
  <c r="P912" i="1" s="1"/>
  <c r="Q912" i="1" s="1"/>
  <c r="T921" i="2"/>
  <c r="C910" i="2"/>
  <c r="P910" i="1" s="1"/>
  <c r="Q910" i="1" s="1"/>
  <c r="C908" i="2"/>
  <c r="P908" i="1" s="1"/>
  <c r="Q908" i="1" s="1"/>
  <c r="C906" i="2"/>
  <c r="M906" i="1" s="1"/>
  <c r="P906" i="1" s="1"/>
  <c r="Q906" i="1" s="1"/>
  <c r="U905" i="2"/>
  <c r="C905" i="2" s="1"/>
  <c r="M905" i="1" s="1"/>
  <c r="P905" i="1" s="1"/>
  <c r="Q905" i="1" s="1"/>
  <c r="U904" i="2"/>
  <c r="C904" i="2" s="1"/>
  <c r="M904" i="1" s="1"/>
  <c r="P904" i="1" s="1"/>
  <c r="Q904" i="1" s="1"/>
  <c r="M903" i="2"/>
  <c r="U902" i="2"/>
  <c r="C902" i="2" s="1"/>
  <c r="M902" i="1" s="1"/>
  <c r="P902" i="1" s="1"/>
  <c r="Q902" i="1" s="1"/>
  <c r="C901" i="2"/>
  <c r="M901" i="1" s="1"/>
  <c r="P901" i="1" s="1"/>
  <c r="Q901" i="1" s="1"/>
  <c r="C900" i="2"/>
  <c r="M900" i="1" s="1"/>
  <c r="C899" i="2"/>
  <c r="M899" i="1" s="1"/>
  <c r="P899" i="1" s="1"/>
  <c r="T898" i="2"/>
  <c r="S898" i="2"/>
  <c r="P898" i="2"/>
  <c r="O898" i="2"/>
  <c r="N898" i="2"/>
  <c r="L898" i="2"/>
  <c r="K898" i="2"/>
  <c r="J898" i="2"/>
  <c r="I898" i="2"/>
  <c r="H898" i="2"/>
  <c r="G898" i="2"/>
  <c r="F898" i="2"/>
  <c r="E898" i="2"/>
  <c r="U873" i="2"/>
  <c r="T873" i="2"/>
  <c r="S873" i="2"/>
  <c r="R873" i="2"/>
  <c r="Q873" i="2"/>
  <c r="P873" i="2"/>
  <c r="O873" i="2"/>
  <c r="N873" i="2"/>
  <c r="M873" i="2"/>
  <c r="L873" i="2"/>
  <c r="K873" i="2"/>
  <c r="J873" i="2"/>
  <c r="I873" i="2"/>
  <c r="H873" i="2"/>
  <c r="G873" i="2"/>
  <c r="F873" i="2"/>
  <c r="E873" i="2"/>
  <c r="D873" i="2"/>
  <c r="A864" i="2"/>
  <c r="A865" i="2" s="1"/>
  <c r="A866" i="2" s="1"/>
  <c r="A867" i="2" s="1"/>
  <c r="A868" i="2" s="1"/>
  <c r="A869" i="2" s="1"/>
  <c r="A870" i="2" s="1"/>
  <c r="A871" i="2" s="1"/>
  <c r="A872" i="2" s="1"/>
  <c r="T841" i="2"/>
  <c r="S841" i="2"/>
  <c r="R841" i="2"/>
  <c r="Q841" i="2"/>
  <c r="P841" i="2"/>
  <c r="O841" i="2"/>
  <c r="N841" i="2"/>
  <c r="M841" i="2"/>
  <c r="L841" i="2"/>
  <c r="K841" i="2"/>
  <c r="J841" i="2"/>
  <c r="I841" i="2"/>
  <c r="H841" i="2"/>
  <c r="G841" i="2"/>
  <c r="F841" i="2"/>
  <c r="E841" i="2"/>
  <c r="D841" i="2"/>
  <c r="C840" i="2"/>
  <c r="M840" i="1" s="1"/>
  <c r="P840" i="1" s="1"/>
  <c r="Q840" i="1" s="1"/>
  <c r="C839" i="2"/>
  <c r="M839" i="1" s="1"/>
  <c r="P839" i="1" s="1"/>
  <c r="Q839" i="1" s="1"/>
  <c r="C838" i="2"/>
  <c r="M838" i="1" s="1"/>
  <c r="P838" i="1" s="1"/>
  <c r="Q838" i="1" s="1"/>
  <c r="C837" i="2"/>
  <c r="M837" i="1" s="1"/>
  <c r="P837" i="1" s="1"/>
  <c r="Q837" i="1" s="1"/>
  <c r="C836" i="2"/>
  <c r="M836" i="1" s="1"/>
  <c r="P836" i="1" s="1"/>
  <c r="Q836" i="1" s="1"/>
  <c r="U835" i="2"/>
  <c r="C835" i="2" s="1"/>
  <c r="M835" i="1" s="1"/>
  <c r="P835" i="1" s="1"/>
  <c r="Q835" i="1" s="1"/>
  <c r="U834" i="2"/>
  <c r="C834" i="2" s="1"/>
  <c r="M834" i="1" s="1"/>
  <c r="P834" i="1" s="1"/>
  <c r="Q834" i="1" s="1"/>
  <c r="U833" i="2"/>
  <c r="C833" i="2" s="1"/>
  <c r="M833" i="1" s="1"/>
  <c r="P833" i="1" s="1"/>
  <c r="Q833" i="1" s="1"/>
  <c r="C832" i="2"/>
  <c r="M832" i="1" s="1"/>
  <c r="P832" i="1" s="1"/>
  <c r="Q832" i="1" s="1"/>
  <c r="C831" i="2"/>
  <c r="M831" i="1" s="1"/>
  <c r="P831" i="1" s="1"/>
  <c r="Q831" i="1" s="1"/>
  <c r="C830" i="2"/>
  <c r="M830" i="1" s="1"/>
  <c r="P830" i="1" s="1"/>
  <c r="Q830" i="1" s="1"/>
  <c r="C829" i="2"/>
  <c r="M829" i="1" s="1"/>
  <c r="P829" i="1" s="1"/>
  <c r="Q829" i="1" s="1"/>
  <c r="C828" i="2"/>
  <c r="M828" i="1" s="1"/>
  <c r="P828" i="1" s="1"/>
  <c r="Q828" i="1" s="1"/>
  <c r="C827" i="2"/>
  <c r="M827" i="1" s="1"/>
  <c r="P827" i="1" s="1"/>
  <c r="Q827" i="1" s="1"/>
  <c r="C826" i="2"/>
  <c r="M826" i="1" s="1"/>
  <c r="P826" i="1" s="1"/>
  <c r="Q826" i="1" s="1"/>
  <c r="C825" i="2"/>
  <c r="M825" i="1" s="1"/>
  <c r="P825" i="1" s="1"/>
  <c r="Q825" i="1" s="1"/>
  <c r="C824" i="2"/>
  <c r="M824" i="1" s="1"/>
  <c r="P824" i="1" s="1"/>
  <c r="Q824" i="1" s="1"/>
  <c r="U823" i="2"/>
  <c r="C823" i="2" s="1"/>
  <c r="M823" i="1" s="1"/>
  <c r="P823" i="1" s="1"/>
  <c r="Q823" i="1" s="1"/>
  <c r="C822" i="2"/>
  <c r="M822" i="1" s="1"/>
  <c r="P822" i="1" s="1"/>
  <c r="Q822" i="1" s="1"/>
  <c r="C821" i="2"/>
  <c r="M821" i="1" s="1"/>
  <c r="P821" i="1" s="1"/>
  <c r="Q821" i="1" s="1"/>
  <c r="C820" i="2"/>
  <c r="M820" i="1" s="1"/>
  <c r="P820" i="1" s="1"/>
  <c r="Q820" i="1" s="1"/>
  <c r="C819" i="2"/>
  <c r="M819" i="1" s="1"/>
  <c r="P819" i="1" s="1"/>
  <c r="Q819" i="1" s="1"/>
  <c r="C818" i="2"/>
  <c r="M818" i="1" s="1"/>
  <c r="P818" i="1" s="1"/>
  <c r="Q818" i="1" s="1"/>
  <c r="C817" i="2"/>
  <c r="M817" i="1" s="1"/>
  <c r="P817" i="1" s="1"/>
  <c r="Q817" i="1" s="1"/>
  <c r="C816" i="2"/>
  <c r="M816" i="1" s="1"/>
  <c r="P816" i="1" s="1"/>
  <c r="Q816" i="1" s="1"/>
  <c r="C815" i="2"/>
  <c r="M815" i="1" s="1"/>
  <c r="P815" i="1" s="1"/>
  <c r="Q815" i="1" s="1"/>
  <c r="C814" i="2"/>
  <c r="M814" i="1" s="1"/>
  <c r="P814" i="1" s="1"/>
  <c r="Q814" i="1" s="1"/>
  <c r="C813" i="2"/>
  <c r="M813" i="1" s="1"/>
  <c r="P813" i="1" s="1"/>
  <c r="Q813" i="1" s="1"/>
  <c r="C812" i="2"/>
  <c r="M812" i="1" s="1"/>
  <c r="P812" i="1" s="1"/>
  <c r="Q812" i="1" s="1"/>
  <c r="C811" i="2"/>
  <c r="M811" i="1" s="1"/>
  <c r="S810" i="2"/>
  <c r="P810" i="2"/>
  <c r="N810" i="2"/>
  <c r="L810" i="2"/>
  <c r="K810" i="2"/>
  <c r="J810" i="2"/>
  <c r="F810" i="2"/>
  <c r="C800" i="2"/>
  <c r="C799" i="2"/>
  <c r="C797" i="2"/>
  <c r="C796" i="2"/>
  <c r="S786" i="2"/>
  <c r="R786" i="2"/>
  <c r="Q786" i="2"/>
  <c r="P786" i="2"/>
  <c r="O786" i="2"/>
  <c r="N786" i="2"/>
  <c r="M786" i="2"/>
  <c r="L786" i="2"/>
  <c r="K786" i="2"/>
  <c r="J786" i="2"/>
  <c r="I786" i="2"/>
  <c r="H786" i="2"/>
  <c r="G786" i="2"/>
  <c r="F786" i="2"/>
  <c r="E786" i="2"/>
  <c r="D786" i="2"/>
  <c r="C785" i="2"/>
  <c r="T785" i="2" s="1"/>
  <c r="C784" i="2"/>
  <c r="T784" i="2" s="1"/>
  <c r="T783" i="2"/>
  <c r="S783" i="2"/>
  <c r="R783" i="2"/>
  <c r="Q783" i="2"/>
  <c r="P783" i="2"/>
  <c r="O783" i="2"/>
  <c r="N783" i="2"/>
  <c r="M783" i="2"/>
  <c r="L783" i="2"/>
  <c r="K783" i="2"/>
  <c r="J783" i="2"/>
  <c r="I783" i="2"/>
  <c r="H783" i="2"/>
  <c r="G783" i="2"/>
  <c r="F783" i="2"/>
  <c r="E783" i="2"/>
  <c r="D783" i="2"/>
  <c r="U779" i="2"/>
  <c r="T779" i="2"/>
  <c r="S779" i="2"/>
  <c r="R779" i="2"/>
  <c r="Q779" i="2"/>
  <c r="P779" i="2"/>
  <c r="O779" i="2"/>
  <c r="N779" i="2"/>
  <c r="M779" i="2"/>
  <c r="L779" i="2"/>
  <c r="K779" i="2"/>
  <c r="J779" i="2"/>
  <c r="I779" i="2"/>
  <c r="H779" i="2"/>
  <c r="G779" i="2"/>
  <c r="F779" i="2"/>
  <c r="E779" i="2"/>
  <c r="D779" i="2"/>
  <c r="C766" i="2"/>
  <c r="T756" i="2"/>
  <c r="S756" i="2"/>
  <c r="R756" i="2"/>
  <c r="Q756" i="2"/>
  <c r="P756" i="2"/>
  <c r="O756" i="2"/>
  <c r="N756" i="2"/>
  <c r="M756" i="2"/>
  <c r="L756" i="2"/>
  <c r="K756" i="2"/>
  <c r="J756" i="2"/>
  <c r="I756" i="2"/>
  <c r="H756" i="2"/>
  <c r="G756" i="2"/>
  <c r="F756" i="2"/>
  <c r="E756" i="2"/>
  <c r="D756" i="2"/>
  <c r="U755" i="2"/>
  <c r="C755" i="2" s="1"/>
  <c r="M755" i="1" s="1"/>
  <c r="P755" i="1" s="1"/>
  <c r="Q755" i="1" s="1"/>
  <c r="U754" i="2"/>
  <c r="C754" i="2" s="1"/>
  <c r="M754" i="1" s="1"/>
  <c r="P754" i="1" s="1"/>
  <c r="Q754" i="1" s="1"/>
  <c r="U753" i="2"/>
  <c r="C753" i="2" s="1"/>
  <c r="M753" i="1" s="1"/>
  <c r="P753" i="1" s="1"/>
  <c r="Q753" i="1" s="1"/>
  <c r="U752" i="2"/>
  <c r="C752" i="2" s="1"/>
  <c r="M752" i="1" s="1"/>
  <c r="P752" i="1" s="1"/>
  <c r="Q752" i="1" s="1"/>
  <c r="U751" i="2"/>
  <c r="C751" i="2" s="1"/>
  <c r="M751" i="1" s="1"/>
  <c r="P751" i="1" s="1"/>
  <c r="Q751" i="1" s="1"/>
  <c r="U750" i="2"/>
  <c r="C750" i="2" s="1"/>
  <c r="M750" i="1" s="1"/>
  <c r="P750" i="1" s="1"/>
  <c r="Q750" i="1" s="1"/>
  <c r="U749" i="2"/>
  <c r="C749" i="2" s="1"/>
  <c r="M749" i="1" s="1"/>
  <c r="P749" i="1" s="1"/>
  <c r="Q749" i="1" s="1"/>
  <c r="U748" i="2"/>
  <c r="C748" i="2" s="1"/>
  <c r="M748" i="1" s="1"/>
  <c r="P748" i="1" s="1"/>
  <c r="C747" i="2"/>
  <c r="M747" i="1" s="1"/>
  <c r="C746" i="2"/>
  <c r="M746" i="1" s="1"/>
  <c r="T745" i="2"/>
  <c r="S745" i="2"/>
  <c r="R745" i="2"/>
  <c r="Q745" i="2"/>
  <c r="P745" i="2"/>
  <c r="O745" i="2"/>
  <c r="N745" i="2"/>
  <c r="M745" i="2"/>
  <c r="L745" i="2"/>
  <c r="K745" i="2"/>
  <c r="J745" i="2"/>
  <c r="I745" i="2"/>
  <c r="H745" i="2"/>
  <c r="G745" i="2"/>
  <c r="F745" i="2"/>
  <c r="E745" i="2"/>
  <c r="D745" i="2"/>
  <c r="C744" i="2"/>
  <c r="M744" i="1" s="1"/>
  <c r="P744" i="1" s="1"/>
  <c r="Q744" i="1" s="1"/>
  <c r="U743" i="2"/>
  <c r="C743" i="2" s="1"/>
  <c r="M743" i="1" s="1"/>
  <c r="P743" i="1" s="1"/>
  <c r="Q743" i="1" s="1"/>
  <c r="U742" i="2"/>
  <c r="C742" i="2" s="1"/>
  <c r="M742" i="1" s="1"/>
  <c r="P742" i="1" s="1"/>
  <c r="Q742" i="1" s="1"/>
  <c r="C741" i="2"/>
  <c r="M741" i="1" s="1"/>
  <c r="P741" i="1" s="1"/>
  <c r="Q741" i="1" s="1"/>
  <c r="C740" i="2"/>
  <c r="M740" i="1" s="1"/>
  <c r="P740" i="1" s="1"/>
  <c r="Q740" i="1" s="1"/>
  <c r="C739" i="2"/>
  <c r="M739" i="1" s="1"/>
  <c r="P739" i="1" s="1"/>
  <c r="Q739" i="1" s="1"/>
  <c r="C738" i="2"/>
  <c r="M738" i="1" s="1"/>
  <c r="P738" i="1" s="1"/>
  <c r="Q738" i="1" s="1"/>
  <c r="U737" i="2"/>
  <c r="C736" i="2"/>
  <c r="M736" i="1" s="1"/>
  <c r="P736" i="1" s="1"/>
  <c r="Q736" i="1" s="1"/>
  <c r="C735" i="2"/>
  <c r="M735" i="1" s="1"/>
  <c r="U734" i="2"/>
  <c r="T734" i="2"/>
  <c r="S734" i="2"/>
  <c r="R734" i="2"/>
  <c r="Q734" i="2"/>
  <c r="P734" i="2"/>
  <c r="O734" i="2"/>
  <c r="N734" i="2"/>
  <c r="M734" i="2"/>
  <c r="L734" i="2"/>
  <c r="K734" i="2"/>
  <c r="J734" i="2"/>
  <c r="I734" i="2"/>
  <c r="H734" i="2"/>
  <c r="G734" i="2"/>
  <c r="F734" i="2"/>
  <c r="E734" i="2"/>
  <c r="D734" i="2"/>
  <c r="C723" i="2"/>
  <c r="C722" i="2"/>
  <c r="U716" i="2"/>
  <c r="T716" i="2"/>
  <c r="S716" i="2"/>
  <c r="R716" i="2"/>
  <c r="Q716" i="2"/>
  <c r="P716" i="2"/>
  <c r="O716" i="2"/>
  <c r="N716" i="2"/>
  <c r="M716" i="2"/>
  <c r="L716" i="2"/>
  <c r="K716" i="2"/>
  <c r="J716" i="2"/>
  <c r="I716" i="2"/>
  <c r="H716" i="2"/>
  <c r="G716" i="2"/>
  <c r="F716" i="2"/>
  <c r="E716" i="2"/>
  <c r="D716" i="2"/>
  <c r="C715" i="2"/>
  <c r="C714" i="2"/>
  <c r="C713" i="2"/>
  <c r="C712" i="2"/>
  <c r="C711" i="2"/>
  <c r="C710" i="2"/>
  <c r="C709" i="2"/>
  <c r="C708" i="2"/>
  <c r="C707" i="2"/>
  <c r="C706" i="2"/>
  <c r="C705" i="2"/>
  <c r="U698" i="2"/>
  <c r="T698" i="2"/>
  <c r="S698" i="2"/>
  <c r="R698" i="2"/>
  <c r="Q698" i="2"/>
  <c r="P698" i="2"/>
  <c r="O698" i="2"/>
  <c r="N698" i="2"/>
  <c r="M698" i="2"/>
  <c r="L698" i="2"/>
  <c r="K698" i="2"/>
  <c r="J698" i="2"/>
  <c r="I698" i="2"/>
  <c r="H698" i="2"/>
  <c r="G698" i="2"/>
  <c r="F698" i="2"/>
  <c r="E698" i="2"/>
  <c r="D698" i="2"/>
  <c r="C697" i="2"/>
  <c r="M697" i="1" s="1"/>
  <c r="P697" i="1" s="1"/>
  <c r="Q697" i="1" s="1"/>
  <c r="C696" i="2"/>
  <c r="M696" i="1" s="1"/>
  <c r="T695" i="2"/>
  <c r="S695" i="2"/>
  <c r="R695" i="2"/>
  <c r="Q695" i="2"/>
  <c r="P695" i="2"/>
  <c r="O695" i="2"/>
  <c r="N695" i="2"/>
  <c r="M695" i="2"/>
  <c r="L695" i="2"/>
  <c r="K695" i="2"/>
  <c r="J695" i="2"/>
  <c r="I695" i="2"/>
  <c r="H695" i="2"/>
  <c r="G695" i="2"/>
  <c r="F695" i="2"/>
  <c r="E695" i="2"/>
  <c r="D695" i="2"/>
  <c r="U693" i="2"/>
  <c r="U695" i="2" s="1"/>
  <c r="C682" i="2"/>
  <c r="C679" i="2"/>
  <c r="T676" i="2"/>
  <c r="S676" i="2"/>
  <c r="R676" i="2"/>
  <c r="Q676" i="2"/>
  <c r="P676" i="2"/>
  <c r="O676" i="2"/>
  <c r="N676" i="2"/>
  <c r="M676" i="2"/>
  <c r="L676" i="2"/>
  <c r="K676" i="2"/>
  <c r="J676" i="2"/>
  <c r="I676" i="2"/>
  <c r="H676" i="2"/>
  <c r="G676" i="2"/>
  <c r="F676" i="2"/>
  <c r="E676" i="2"/>
  <c r="D676" i="2"/>
  <c r="C675" i="2"/>
  <c r="M675" i="1" s="1"/>
  <c r="P675" i="1" s="1"/>
  <c r="Q675" i="1" s="1"/>
  <c r="C674" i="2"/>
  <c r="M674" i="1" s="1"/>
  <c r="P674" i="1" s="1"/>
  <c r="Q674" i="1" s="1"/>
  <c r="U673" i="2"/>
  <c r="C673" i="2" s="1"/>
  <c r="M673" i="1" s="1"/>
  <c r="P673" i="1" s="1"/>
  <c r="Q673" i="1" s="1"/>
  <c r="C672" i="2"/>
  <c r="M672" i="1" s="1"/>
  <c r="P672" i="1" s="1"/>
  <c r="Q672" i="1" s="1"/>
  <c r="C671" i="2"/>
  <c r="M671" i="1" s="1"/>
  <c r="P671" i="1" s="1"/>
  <c r="Q671" i="1" s="1"/>
  <c r="C670" i="2"/>
  <c r="M670" i="1" s="1"/>
  <c r="T669" i="2"/>
  <c r="S669" i="2"/>
  <c r="R669" i="2"/>
  <c r="Q669" i="2"/>
  <c r="P669" i="2"/>
  <c r="O669" i="2"/>
  <c r="N669" i="2"/>
  <c r="M669" i="2"/>
  <c r="L669" i="2"/>
  <c r="K669" i="2"/>
  <c r="J669" i="2"/>
  <c r="I669" i="2"/>
  <c r="H669" i="2"/>
  <c r="G669" i="2"/>
  <c r="F669" i="2"/>
  <c r="E669" i="2"/>
  <c r="D669" i="2"/>
  <c r="C668" i="2"/>
  <c r="M668" i="1" s="1"/>
  <c r="P668" i="1" s="1"/>
  <c r="Q668" i="1" s="1"/>
  <c r="C667" i="2"/>
  <c r="M667" i="1" s="1"/>
  <c r="P667" i="1" s="1"/>
  <c r="Q667" i="1" s="1"/>
  <c r="C666" i="2"/>
  <c r="M666" i="1" s="1"/>
  <c r="P666" i="1" s="1"/>
  <c r="Q666" i="1" s="1"/>
  <c r="C665" i="2"/>
  <c r="M665" i="1" s="1"/>
  <c r="P665" i="1" s="1"/>
  <c r="Q665" i="1" s="1"/>
  <c r="C664" i="2"/>
  <c r="M664" i="1" s="1"/>
  <c r="P664" i="1" s="1"/>
  <c r="Q664" i="1" s="1"/>
  <c r="C663" i="2"/>
  <c r="M663" i="1" s="1"/>
  <c r="P663" i="1" s="1"/>
  <c r="Q663" i="1" s="1"/>
  <c r="C662" i="2"/>
  <c r="M662" i="1" s="1"/>
  <c r="P662" i="1" s="1"/>
  <c r="Q662" i="1" s="1"/>
  <c r="C661" i="2"/>
  <c r="M661" i="1" s="1"/>
  <c r="P661" i="1" s="1"/>
  <c r="Q661" i="1" s="1"/>
  <c r="C660" i="2"/>
  <c r="M660" i="1" s="1"/>
  <c r="P660" i="1" s="1"/>
  <c r="Q660" i="1" s="1"/>
  <c r="C659" i="2"/>
  <c r="M659" i="1" s="1"/>
  <c r="P659" i="1" s="1"/>
  <c r="Q659" i="1" s="1"/>
  <c r="C658" i="2"/>
  <c r="M658" i="1" s="1"/>
  <c r="P658" i="1" s="1"/>
  <c r="Q658" i="1" s="1"/>
  <c r="C657" i="2"/>
  <c r="M657" i="1" s="1"/>
  <c r="P657" i="1" s="1"/>
  <c r="Q657" i="1" s="1"/>
  <c r="C656" i="2"/>
  <c r="M656" i="1" s="1"/>
  <c r="P656" i="1" s="1"/>
  <c r="Q656" i="1" s="1"/>
  <c r="C655" i="2"/>
  <c r="M655" i="1" s="1"/>
  <c r="P655" i="1" s="1"/>
  <c r="Q655" i="1" s="1"/>
  <c r="C654" i="2"/>
  <c r="M654" i="1" s="1"/>
  <c r="P654" i="1" s="1"/>
  <c r="Q654" i="1" s="1"/>
  <c r="C653" i="2"/>
  <c r="M653" i="1" s="1"/>
  <c r="P653" i="1" s="1"/>
  <c r="Q653" i="1" s="1"/>
  <c r="C652" i="2"/>
  <c r="M652" i="1" s="1"/>
  <c r="P652" i="1" s="1"/>
  <c r="Q652" i="1" s="1"/>
  <c r="C651" i="2"/>
  <c r="M651" i="1" s="1"/>
  <c r="P651" i="1" s="1"/>
  <c r="Q651" i="1" s="1"/>
  <c r="C650" i="2"/>
  <c r="M650" i="1" s="1"/>
  <c r="P650" i="1" s="1"/>
  <c r="Q650" i="1" s="1"/>
  <c r="C649" i="2"/>
  <c r="M649" i="1" s="1"/>
  <c r="P649" i="1" s="1"/>
  <c r="Q649" i="1" s="1"/>
  <c r="C648" i="2"/>
  <c r="M648" i="1" s="1"/>
  <c r="P648" i="1" s="1"/>
  <c r="Q648" i="1" s="1"/>
  <c r="C647" i="2"/>
  <c r="M647" i="1" s="1"/>
  <c r="P647" i="1" s="1"/>
  <c r="Q647" i="1" s="1"/>
  <c r="C646" i="2"/>
  <c r="M646" i="1" s="1"/>
  <c r="P646" i="1" s="1"/>
  <c r="Q646" i="1" s="1"/>
  <c r="C645" i="2"/>
  <c r="M645" i="1" s="1"/>
  <c r="P645" i="1" s="1"/>
  <c r="Q645" i="1" s="1"/>
  <c r="C644" i="2"/>
  <c r="M644" i="1" s="1"/>
  <c r="P644" i="1" s="1"/>
  <c r="Q644" i="1" s="1"/>
  <c r="C643" i="2"/>
  <c r="M643" i="1" s="1"/>
  <c r="P643" i="1" s="1"/>
  <c r="Q643" i="1" s="1"/>
  <c r="C642" i="2"/>
  <c r="M642" i="1" s="1"/>
  <c r="P642" i="1" s="1"/>
  <c r="Q642" i="1" s="1"/>
  <c r="C641" i="2"/>
  <c r="M641" i="1" s="1"/>
  <c r="P641" i="1" s="1"/>
  <c r="Q641" i="1" s="1"/>
  <c r="U640" i="2"/>
  <c r="C640" i="2" s="1"/>
  <c r="T639" i="2"/>
  <c r="S639" i="2"/>
  <c r="R639" i="2"/>
  <c r="Q639" i="2"/>
  <c r="P639" i="2"/>
  <c r="O639" i="2"/>
  <c r="N639" i="2"/>
  <c r="M639" i="2"/>
  <c r="L639" i="2"/>
  <c r="K639" i="2"/>
  <c r="J639" i="2"/>
  <c r="I639" i="2"/>
  <c r="H639" i="2"/>
  <c r="G639" i="2"/>
  <c r="F639" i="2"/>
  <c r="E639" i="2"/>
  <c r="D639" i="2"/>
  <c r="U638" i="2"/>
  <c r="U639" i="2" s="1"/>
  <c r="U616" i="2"/>
  <c r="T616" i="2"/>
  <c r="S616" i="2"/>
  <c r="R616" i="2"/>
  <c r="Q616" i="2"/>
  <c r="P616" i="2"/>
  <c r="O616" i="2"/>
  <c r="N616" i="2"/>
  <c r="M616" i="2"/>
  <c r="L616" i="2"/>
  <c r="K616" i="2"/>
  <c r="J616" i="2"/>
  <c r="I616" i="2"/>
  <c r="H616" i="2"/>
  <c r="G616" i="2"/>
  <c r="F616" i="2"/>
  <c r="E616" i="2"/>
  <c r="D616" i="2"/>
  <c r="T612" i="2"/>
  <c r="S612" i="2"/>
  <c r="R612" i="2"/>
  <c r="Q612" i="2"/>
  <c r="P612" i="2"/>
  <c r="O612" i="2"/>
  <c r="N612" i="2"/>
  <c r="M612" i="2"/>
  <c r="L612" i="2"/>
  <c r="K612" i="2"/>
  <c r="J612" i="2"/>
  <c r="I612" i="2"/>
  <c r="H612" i="2"/>
  <c r="G612" i="2"/>
  <c r="F612" i="2"/>
  <c r="E612" i="2"/>
  <c r="D612" i="2"/>
  <c r="C611" i="2"/>
  <c r="M611" i="1" s="1"/>
  <c r="P611" i="1" s="1"/>
  <c r="Q611" i="1" s="1"/>
  <c r="C610" i="2"/>
  <c r="M610" i="1" s="1"/>
  <c r="P610" i="1" s="1"/>
  <c r="Q610" i="1" s="1"/>
  <c r="C609" i="2"/>
  <c r="M609" i="1" s="1"/>
  <c r="P609" i="1" s="1"/>
  <c r="Q609" i="1" s="1"/>
  <c r="C607" i="2"/>
  <c r="M607" i="1" s="1"/>
  <c r="P607" i="1" s="1"/>
  <c r="Q607" i="1" s="1"/>
  <c r="C606" i="2"/>
  <c r="M606" i="1" s="1"/>
  <c r="P606" i="1" s="1"/>
  <c r="Q606" i="1" s="1"/>
  <c r="T605" i="2"/>
  <c r="S605" i="2"/>
  <c r="R605" i="2"/>
  <c r="Q605" i="2"/>
  <c r="P605" i="2"/>
  <c r="O605" i="2"/>
  <c r="N605" i="2"/>
  <c r="M605" i="2"/>
  <c r="L605" i="2"/>
  <c r="K605" i="2"/>
  <c r="J605" i="2"/>
  <c r="I605" i="2"/>
  <c r="H605" i="2"/>
  <c r="G605" i="2"/>
  <c r="F605" i="2"/>
  <c r="E605" i="2"/>
  <c r="D605" i="2"/>
  <c r="U603" i="2"/>
  <c r="U602" i="2"/>
  <c r="U581" i="2"/>
  <c r="S581" i="2"/>
  <c r="R581" i="2"/>
  <c r="Q581" i="2"/>
  <c r="P581" i="2"/>
  <c r="O581" i="2"/>
  <c r="N581" i="2"/>
  <c r="M581" i="2"/>
  <c r="L581" i="2"/>
  <c r="K581" i="2"/>
  <c r="J581" i="2"/>
  <c r="I581" i="2"/>
  <c r="H581" i="2"/>
  <c r="G581" i="2"/>
  <c r="F581" i="2"/>
  <c r="E581" i="2"/>
  <c r="D581" i="2"/>
  <c r="C580" i="2"/>
  <c r="T580" i="2" s="1"/>
  <c r="C579" i="2"/>
  <c r="U578" i="2"/>
  <c r="S578" i="2"/>
  <c r="R578" i="2"/>
  <c r="Q578" i="2"/>
  <c r="P578" i="2"/>
  <c r="O578" i="2"/>
  <c r="N578" i="2"/>
  <c r="M578" i="2"/>
  <c r="L578" i="2"/>
  <c r="K578" i="2"/>
  <c r="J578" i="2"/>
  <c r="I578" i="2"/>
  <c r="H578" i="2"/>
  <c r="G578" i="2"/>
  <c r="F578" i="2"/>
  <c r="E578" i="2"/>
  <c r="D578" i="2"/>
  <c r="T570" i="2"/>
  <c r="S570" i="2"/>
  <c r="R570" i="2"/>
  <c r="Q570" i="2"/>
  <c r="P570" i="2"/>
  <c r="O570" i="2"/>
  <c r="N570" i="2"/>
  <c r="M570" i="2"/>
  <c r="L570" i="2"/>
  <c r="K570" i="2"/>
  <c r="J570" i="2"/>
  <c r="I570" i="2"/>
  <c r="H570" i="2"/>
  <c r="G570" i="2"/>
  <c r="F570" i="2"/>
  <c r="E570" i="2"/>
  <c r="D570" i="2"/>
  <c r="U563" i="2"/>
  <c r="S563" i="2"/>
  <c r="R563" i="2"/>
  <c r="Q563" i="2"/>
  <c r="P563" i="2"/>
  <c r="O563" i="2"/>
  <c r="N563" i="2"/>
  <c r="M563" i="2"/>
  <c r="L563" i="2"/>
  <c r="K563" i="2"/>
  <c r="J563" i="2"/>
  <c r="I563" i="2"/>
  <c r="H563" i="2"/>
  <c r="G563" i="2"/>
  <c r="F563" i="2"/>
  <c r="E563" i="2"/>
  <c r="D563" i="2"/>
  <c r="T559" i="2"/>
  <c r="S559" i="2"/>
  <c r="R559" i="2"/>
  <c r="Q559" i="2"/>
  <c r="P559" i="2"/>
  <c r="O559" i="2"/>
  <c r="N559" i="2"/>
  <c r="M559" i="2"/>
  <c r="L559" i="2"/>
  <c r="K559" i="2"/>
  <c r="J559" i="2"/>
  <c r="I559" i="2"/>
  <c r="H559" i="2"/>
  <c r="G559" i="2"/>
  <c r="F559" i="2"/>
  <c r="E559" i="2"/>
  <c r="D559" i="2"/>
  <c r="C558" i="2"/>
  <c r="M558" i="1" s="1"/>
  <c r="P558" i="1" s="1"/>
  <c r="Q558" i="1" s="1"/>
  <c r="C557" i="2"/>
  <c r="M557" i="1" s="1"/>
  <c r="P557" i="1" s="1"/>
  <c r="Q557" i="1" s="1"/>
  <c r="C556" i="2"/>
  <c r="M556" i="1" s="1"/>
  <c r="P556" i="1" s="1"/>
  <c r="Q556" i="1" s="1"/>
  <c r="C555" i="2"/>
  <c r="M555" i="1" s="1"/>
  <c r="P555" i="1" s="1"/>
  <c r="Q555" i="1" s="1"/>
  <c r="U554" i="2"/>
  <c r="U559" i="2" s="1"/>
  <c r="C553" i="2"/>
  <c r="M553" i="1" s="1"/>
  <c r="P553" i="1" s="1"/>
  <c r="Q553" i="1" s="1"/>
  <c r="C552" i="2"/>
  <c r="M552" i="1" s="1"/>
  <c r="P552" i="1" s="1"/>
  <c r="Q552" i="1" s="1"/>
  <c r="C551" i="2"/>
  <c r="M551" i="1" s="1"/>
  <c r="P551" i="1" s="1"/>
  <c r="Q551" i="1" s="1"/>
  <c r="C550" i="2"/>
  <c r="M550" i="1" s="1"/>
  <c r="P550" i="1" s="1"/>
  <c r="Q550" i="1" s="1"/>
  <c r="C549" i="2"/>
  <c r="M549" i="1" s="1"/>
  <c r="P549" i="1" s="1"/>
  <c r="Q549" i="1" s="1"/>
  <c r="C548" i="2"/>
  <c r="M548" i="1" s="1"/>
  <c r="P548" i="1" s="1"/>
  <c r="Q548" i="1" s="1"/>
  <c r="C547" i="2"/>
  <c r="M547" i="1" s="1"/>
  <c r="P547" i="1" s="1"/>
  <c r="Q547" i="1" s="1"/>
  <c r="C546" i="2"/>
  <c r="M546" i="1" s="1"/>
  <c r="P546" i="1" s="1"/>
  <c r="Q546" i="1" s="1"/>
  <c r="C545" i="2"/>
  <c r="M545" i="1" s="1"/>
  <c r="P545" i="1" s="1"/>
  <c r="T544" i="2"/>
  <c r="S544" i="2"/>
  <c r="R544" i="2"/>
  <c r="Q544" i="2"/>
  <c r="P544" i="2"/>
  <c r="O544" i="2"/>
  <c r="N544" i="2"/>
  <c r="M544" i="2"/>
  <c r="L544" i="2"/>
  <c r="K544" i="2"/>
  <c r="J544" i="2"/>
  <c r="I544" i="2"/>
  <c r="H544" i="2"/>
  <c r="G544" i="2"/>
  <c r="F544" i="2"/>
  <c r="E544" i="2"/>
  <c r="D544" i="2"/>
  <c r="U540" i="2"/>
  <c r="U544" i="2" s="1"/>
  <c r="T499" i="2"/>
  <c r="S499" i="2"/>
  <c r="R499" i="2"/>
  <c r="Q499" i="2"/>
  <c r="P499" i="2"/>
  <c r="O499" i="2"/>
  <c r="N499" i="2"/>
  <c r="M499" i="2"/>
  <c r="L499" i="2"/>
  <c r="K499" i="2"/>
  <c r="J499" i="2"/>
  <c r="I499" i="2"/>
  <c r="H499" i="2"/>
  <c r="G499" i="2"/>
  <c r="F499" i="2"/>
  <c r="E499" i="2"/>
  <c r="D499" i="2"/>
  <c r="C498" i="2"/>
  <c r="M498" i="1" s="1"/>
  <c r="P498" i="1" s="1"/>
  <c r="Q498" i="1" s="1"/>
  <c r="C497" i="2"/>
  <c r="M497" i="1" s="1"/>
  <c r="P497" i="1" s="1"/>
  <c r="Q497" i="1" s="1"/>
  <c r="C496" i="2"/>
  <c r="M496" i="1" s="1"/>
  <c r="P496" i="1" s="1"/>
  <c r="Q496" i="1" s="1"/>
  <c r="C495" i="2"/>
  <c r="M495" i="1" s="1"/>
  <c r="P495" i="1" s="1"/>
  <c r="Q495" i="1" s="1"/>
  <c r="U494" i="2"/>
  <c r="C494" i="2" s="1"/>
  <c r="M494" i="1" s="1"/>
  <c r="P494" i="1" s="1"/>
  <c r="Q494" i="1" s="1"/>
  <c r="U493" i="2"/>
  <c r="C493" i="2" s="1"/>
  <c r="M493" i="1" s="1"/>
  <c r="P493" i="1" s="1"/>
  <c r="Q493" i="1" s="1"/>
  <c r="U492" i="2"/>
  <c r="C492" i="2" s="1"/>
  <c r="M492" i="1" s="1"/>
  <c r="P492" i="1" s="1"/>
  <c r="Q492" i="1" s="1"/>
  <c r="C490" i="2"/>
  <c r="M490" i="1" s="1"/>
  <c r="C489" i="2"/>
  <c r="M489" i="1" s="1"/>
  <c r="C488" i="2"/>
  <c r="M488" i="1" s="1"/>
  <c r="P488" i="1" s="1"/>
  <c r="Q488" i="1" s="1"/>
  <c r="U487" i="2"/>
  <c r="T486" i="2"/>
  <c r="S486" i="2"/>
  <c r="R486" i="2"/>
  <c r="Q486" i="2"/>
  <c r="P486" i="2"/>
  <c r="O486" i="2"/>
  <c r="N486" i="2"/>
  <c r="M486" i="2"/>
  <c r="L486" i="2"/>
  <c r="K486" i="2"/>
  <c r="J486" i="2"/>
  <c r="I486" i="2"/>
  <c r="H486" i="2"/>
  <c r="G486" i="2"/>
  <c r="F486" i="2"/>
  <c r="E486" i="2"/>
  <c r="D486" i="2"/>
  <c r="C485" i="2"/>
  <c r="M485" i="1" s="1"/>
  <c r="P485" i="1" s="1"/>
  <c r="Q485" i="1" s="1"/>
  <c r="C484" i="2"/>
  <c r="M484" i="1" s="1"/>
  <c r="P484" i="1" s="1"/>
  <c r="Q484" i="1" s="1"/>
  <c r="U483" i="2"/>
  <c r="U491" i="2" s="1"/>
  <c r="C491" i="2" s="1"/>
  <c r="M491" i="1" s="1"/>
  <c r="P491" i="1" s="1"/>
  <c r="Q491" i="1" s="1"/>
  <c r="C482" i="2"/>
  <c r="M482" i="1" s="1"/>
  <c r="P482" i="1" s="1"/>
  <c r="Q482" i="1" s="1"/>
  <c r="C481" i="2"/>
  <c r="M481" i="1" s="1"/>
  <c r="P481" i="1" s="1"/>
  <c r="Q481" i="1" s="1"/>
  <c r="C480" i="2"/>
  <c r="M480" i="1" s="1"/>
  <c r="P480" i="1" s="1"/>
  <c r="Q480" i="1" s="1"/>
  <c r="C479" i="2"/>
  <c r="M479" i="1" s="1"/>
  <c r="P479" i="1" s="1"/>
  <c r="Q479" i="1" s="1"/>
  <c r="U478" i="2"/>
  <c r="C478" i="2" s="1"/>
  <c r="M478" i="1" s="1"/>
  <c r="P478" i="1" s="1"/>
  <c r="U477" i="2"/>
  <c r="T477" i="2"/>
  <c r="S477" i="2"/>
  <c r="R477" i="2"/>
  <c r="Q477" i="2"/>
  <c r="P477" i="2"/>
  <c r="O477" i="2"/>
  <c r="N477" i="2"/>
  <c r="M477" i="2"/>
  <c r="L477" i="2"/>
  <c r="K477" i="2"/>
  <c r="J477" i="2"/>
  <c r="I477" i="2"/>
  <c r="H477" i="2"/>
  <c r="G477" i="2"/>
  <c r="F477" i="2"/>
  <c r="E477" i="2"/>
  <c r="D477" i="2"/>
  <c r="C461" i="2"/>
  <c r="C460" i="2"/>
  <c r="C458" i="2"/>
  <c r="C457" i="2"/>
  <c r="C455" i="2"/>
  <c r="C454" i="2"/>
  <c r="C451" i="2"/>
  <c r="T437" i="2"/>
  <c r="S437" i="2"/>
  <c r="R437" i="2"/>
  <c r="Q437" i="2"/>
  <c r="P437" i="2"/>
  <c r="O437" i="2"/>
  <c r="N437" i="2"/>
  <c r="M437" i="2"/>
  <c r="L437" i="2"/>
  <c r="K437" i="2"/>
  <c r="J437" i="2"/>
  <c r="I437" i="2"/>
  <c r="H437" i="2"/>
  <c r="G437" i="2"/>
  <c r="F437" i="2"/>
  <c r="E437" i="2"/>
  <c r="D437" i="2"/>
  <c r="U435" i="2"/>
  <c r="C435" i="2" s="1"/>
  <c r="M435" i="1" s="1"/>
  <c r="P435" i="1" s="1"/>
  <c r="Q435" i="1" s="1"/>
  <c r="C434" i="2"/>
  <c r="M434" i="1" s="1"/>
  <c r="P434" i="1" s="1"/>
  <c r="Q434" i="1" s="1"/>
  <c r="C433" i="2"/>
  <c r="M433" i="1" s="1"/>
  <c r="P433" i="1" s="1"/>
  <c r="Q433" i="1" s="1"/>
  <c r="C432" i="2"/>
  <c r="M432" i="1" s="1"/>
  <c r="T431" i="2"/>
  <c r="S431" i="2"/>
  <c r="R431" i="2"/>
  <c r="Q431" i="2"/>
  <c r="P431" i="2"/>
  <c r="O431" i="2"/>
  <c r="N431" i="2"/>
  <c r="M431" i="2"/>
  <c r="L431" i="2"/>
  <c r="K431" i="2"/>
  <c r="J431" i="2"/>
  <c r="I431" i="2"/>
  <c r="H431" i="2"/>
  <c r="G431" i="2"/>
  <c r="F431" i="2"/>
  <c r="E431" i="2"/>
  <c r="D431" i="2"/>
  <c r="U430" i="2"/>
  <c r="C430" i="2" s="1"/>
  <c r="M430" i="1" s="1"/>
  <c r="P430" i="1" s="1"/>
  <c r="Q430" i="1" s="1"/>
  <c r="U429" i="2"/>
  <c r="C429" i="2" s="1"/>
  <c r="M429" i="1" s="1"/>
  <c r="P429" i="1" s="1"/>
  <c r="Q429" i="1" s="1"/>
  <c r="U428" i="2"/>
  <c r="C427" i="2"/>
  <c r="M427" i="1" s="1"/>
  <c r="P427" i="1" s="1"/>
  <c r="Q427" i="1" s="1"/>
  <c r="C426" i="2"/>
  <c r="M426" i="1" s="1"/>
  <c r="P426" i="1" s="1"/>
  <c r="Q426" i="1" s="1"/>
  <c r="C425" i="2"/>
  <c r="M425" i="1" s="1"/>
  <c r="P425" i="1" s="1"/>
  <c r="Q425" i="1" s="1"/>
  <c r="C424" i="2"/>
  <c r="M424" i="1" s="1"/>
  <c r="U423" i="2"/>
  <c r="T423" i="2"/>
  <c r="S423" i="2"/>
  <c r="R423" i="2"/>
  <c r="Q423" i="2"/>
  <c r="P423" i="2"/>
  <c r="O423" i="2"/>
  <c r="N423" i="2"/>
  <c r="M423" i="2"/>
  <c r="L423" i="2"/>
  <c r="K423" i="2"/>
  <c r="J423" i="2"/>
  <c r="I423" i="2"/>
  <c r="H423" i="2"/>
  <c r="G423" i="2"/>
  <c r="F423" i="2"/>
  <c r="E423" i="2"/>
  <c r="D423" i="2"/>
  <c r="U405" i="2"/>
  <c r="T405" i="2"/>
  <c r="S405" i="2"/>
  <c r="R405" i="2"/>
  <c r="Q405" i="2"/>
  <c r="P405" i="2"/>
  <c r="O405" i="2"/>
  <c r="N405" i="2"/>
  <c r="M405" i="2"/>
  <c r="L405" i="2"/>
  <c r="K405" i="2"/>
  <c r="J405" i="2"/>
  <c r="I405" i="2"/>
  <c r="H405" i="2"/>
  <c r="G405" i="2"/>
  <c r="F405" i="2"/>
  <c r="E405" i="2"/>
  <c r="D405" i="2"/>
  <c r="T399" i="2"/>
  <c r="S399" i="2"/>
  <c r="R399" i="2"/>
  <c r="Q399" i="2"/>
  <c r="P399" i="2"/>
  <c r="O399" i="2"/>
  <c r="N399" i="2"/>
  <c r="M399" i="2"/>
  <c r="L399" i="2"/>
  <c r="K399" i="2"/>
  <c r="J399" i="2"/>
  <c r="I399" i="2"/>
  <c r="H399" i="2"/>
  <c r="G399" i="2"/>
  <c r="F399" i="2"/>
  <c r="E399" i="2"/>
  <c r="D399" i="2"/>
  <c r="C398" i="2"/>
  <c r="M398" i="1" s="1"/>
  <c r="P398" i="1" s="1"/>
  <c r="Q398" i="1" s="1"/>
  <c r="C397" i="2"/>
  <c r="M397" i="1" s="1"/>
  <c r="P397" i="1" s="1"/>
  <c r="Q397" i="1" s="1"/>
  <c r="C396" i="2"/>
  <c r="M396" i="1" s="1"/>
  <c r="P396" i="1" s="1"/>
  <c r="Q396" i="1" s="1"/>
  <c r="C395" i="2"/>
  <c r="M395" i="1" s="1"/>
  <c r="P395" i="1" s="1"/>
  <c r="Q395" i="1" s="1"/>
  <c r="C394" i="2"/>
  <c r="M394" i="1" s="1"/>
  <c r="P394" i="1" s="1"/>
  <c r="Q394" i="1" s="1"/>
  <c r="C393" i="2"/>
  <c r="M393" i="1" s="1"/>
  <c r="P393" i="1" s="1"/>
  <c r="Q393" i="1" s="1"/>
  <c r="C392" i="2"/>
  <c r="M392" i="1" s="1"/>
  <c r="C391" i="2"/>
  <c r="M391" i="1" s="1"/>
  <c r="P391" i="1" s="1"/>
  <c r="Q391" i="1" s="1"/>
  <c r="U390" i="2"/>
  <c r="C390" i="2" s="1"/>
  <c r="M390" i="1" s="1"/>
  <c r="P390" i="1" s="1"/>
  <c r="Q390" i="1" s="1"/>
  <c r="U389" i="2"/>
  <c r="C389" i="2" s="1"/>
  <c r="M389" i="1" s="1"/>
  <c r="P389" i="1" s="1"/>
  <c r="Q389" i="1" s="1"/>
  <c r="U388" i="2"/>
  <c r="T388" i="2"/>
  <c r="S388" i="2"/>
  <c r="R388" i="2"/>
  <c r="Q388" i="2"/>
  <c r="P388" i="2"/>
  <c r="O388" i="2"/>
  <c r="N388" i="2"/>
  <c r="M388" i="2"/>
  <c r="L388" i="2"/>
  <c r="K388" i="2"/>
  <c r="J388" i="2"/>
  <c r="I388" i="2"/>
  <c r="H388" i="2"/>
  <c r="G388" i="2"/>
  <c r="F388" i="2"/>
  <c r="E388" i="2"/>
  <c r="D388" i="2"/>
  <c r="C384" i="2"/>
  <c r="C383" i="2"/>
  <c r="C382" i="2"/>
  <c r="C379" i="2"/>
  <c r="C378" i="2"/>
  <c r="C377" i="2"/>
  <c r="C376" i="2"/>
  <c r="C374" i="2"/>
  <c r="T369" i="2"/>
  <c r="S369" i="2"/>
  <c r="R369" i="2"/>
  <c r="Q369" i="2"/>
  <c r="P369" i="2"/>
  <c r="O369" i="2"/>
  <c r="N369" i="2"/>
  <c r="M369" i="2"/>
  <c r="L369" i="2"/>
  <c r="K369" i="2"/>
  <c r="J369" i="2"/>
  <c r="I369" i="2"/>
  <c r="H369" i="2"/>
  <c r="G369" i="2"/>
  <c r="F369" i="2"/>
  <c r="E369" i="2"/>
  <c r="D369" i="2"/>
  <c r="C368" i="2"/>
  <c r="M368" i="1" s="1"/>
  <c r="U367" i="2"/>
  <c r="C367" i="2" s="1"/>
  <c r="M367" i="1" s="1"/>
  <c r="U365" i="2"/>
  <c r="T364" i="2"/>
  <c r="S364" i="2"/>
  <c r="R364" i="2"/>
  <c r="Q364" i="2"/>
  <c r="P364" i="2"/>
  <c r="O364" i="2"/>
  <c r="N364" i="2"/>
  <c r="M364" i="2"/>
  <c r="L364" i="2"/>
  <c r="K364" i="2"/>
  <c r="J364" i="2"/>
  <c r="I364" i="2"/>
  <c r="H364" i="2"/>
  <c r="G364" i="2"/>
  <c r="F364" i="2"/>
  <c r="E364" i="2"/>
  <c r="D364" i="2"/>
  <c r="U363" i="2"/>
  <c r="U362" i="2"/>
  <c r="C362" i="2" s="1"/>
  <c r="M362" i="1" s="1"/>
  <c r="P362" i="1" s="1"/>
  <c r="Q362" i="1" s="1"/>
  <c r="C361" i="2"/>
  <c r="M361" i="1" s="1"/>
  <c r="P361" i="1" s="1"/>
  <c r="Q361" i="1" s="1"/>
  <c r="C360" i="2"/>
  <c r="M360" i="1" s="1"/>
  <c r="P360" i="1" s="1"/>
  <c r="Q360" i="1" s="1"/>
  <c r="C359" i="2"/>
  <c r="M359" i="1" s="1"/>
  <c r="P359" i="1" s="1"/>
  <c r="Q359" i="1" s="1"/>
  <c r="C358" i="2"/>
  <c r="M358" i="1" s="1"/>
  <c r="P358" i="1" s="1"/>
  <c r="Q358" i="1" s="1"/>
  <c r="C357" i="2"/>
  <c r="M357" i="1" s="1"/>
  <c r="P357" i="1" s="1"/>
  <c r="Q357" i="1" s="1"/>
  <c r="C356" i="2"/>
  <c r="M356" i="1" s="1"/>
  <c r="P356" i="1" s="1"/>
  <c r="Q356" i="1" s="1"/>
  <c r="C355" i="2"/>
  <c r="M355" i="1" s="1"/>
  <c r="P355" i="1" s="1"/>
  <c r="Q355" i="1" s="1"/>
  <c r="C354" i="2"/>
  <c r="M354" i="1" s="1"/>
  <c r="P354" i="1" s="1"/>
  <c r="Q354" i="1" s="1"/>
  <c r="U353" i="2"/>
  <c r="T352" i="2"/>
  <c r="S352" i="2"/>
  <c r="R352" i="2"/>
  <c r="Q352" i="2"/>
  <c r="P352" i="2"/>
  <c r="N352" i="2"/>
  <c r="M352" i="2"/>
  <c r="L352" i="2"/>
  <c r="K352" i="2"/>
  <c r="J352" i="2"/>
  <c r="H352" i="2"/>
  <c r="F352" i="2"/>
  <c r="E352" i="2"/>
  <c r="D352" i="2"/>
  <c r="O349" i="2"/>
  <c r="O352" i="2" s="1"/>
  <c r="I349" i="2"/>
  <c r="I352" i="2" s="1"/>
  <c r="G349" i="2"/>
  <c r="C348" i="2"/>
  <c r="C347" i="2"/>
  <c r="C346" i="2"/>
  <c r="C345" i="2"/>
  <c r="C329" i="2"/>
  <c r="C327" i="2"/>
  <c r="C326" i="2"/>
  <c r="C325" i="2"/>
  <c r="C323" i="2"/>
  <c r="C322" i="2"/>
  <c r="U317" i="2"/>
  <c r="S317" i="2"/>
  <c r="R317" i="2"/>
  <c r="Q317" i="2"/>
  <c r="P317" i="2"/>
  <c r="O317" i="2"/>
  <c r="N317" i="2"/>
  <c r="M317" i="2"/>
  <c r="L317" i="2"/>
  <c r="K317" i="2"/>
  <c r="J317" i="2"/>
  <c r="I317" i="2"/>
  <c r="H317" i="2"/>
  <c r="G317" i="2"/>
  <c r="F317" i="2"/>
  <c r="E317" i="2"/>
  <c r="D317" i="2"/>
  <c r="C316" i="2"/>
  <c r="C317" i="2" s="1"/>
  <c r="U315" i="2"/>
  <c r="T315" i="2"/>
  <c r="S315" i="2"/>
  <c r="R315" i="2"/>
  <c r="Q315" i="2"/>
  <c r="P315" i="2"/>
  <c r="O315" i="2"/>
  <c r="N315" i="2"/>
  <c r="M315" i="2"/>
  <c r="L315" i="2"/>
  <c r="K315" i="2"/>
  <c r="J315" i="2"/>
  <c r="I315" i="2"/>
  <c r="H315" i="2"/>
  <c r="G315" i="2"/>
  <c r="F315" i="2"/>
  <c r="E315" i="2"/>
  <c r="D315" i="2"/>
  <c r="U311" i="2"/>
  <c r="T311" i="2"/>
  <c r="S311" i="2"/>
  <c r="R311" i="2"/>
  <c r="Q311" i="2"/>
  <c r="P311" i="2"/>
  <c r="O311" i="2"/>
  <c r="N311" i="2"/>
  <c r="M311" i="2"/>
  <c r="L311" i="2"/>
  <c r="K311" i="2"/>
  <c r="J311" i="2"/>
  <c r="I311" i="2"/>
  <c r="H311" i="2"/>
  <c r="G311" i="2"/>
  <c r="F311" i="2"/>
  <c r="E311" i="2"/>
  <c r="D311" i="2"/>
  <c r="U302" i="2"/>
  <c r="T302" i="2"/>
  <c r="S302" i="2"/>
  <c r="R302" i="2"/>
  <c r="Q302" i="2"/>
  <c r="P302" i="2"/>
  <c r="O302" i="2"/>
  <c r="N302" i="2"/>
  <c r="M302" i="2"/>
  <c r="L302" i="2"/>
  <c r="K302" i="2"/>
  <c r="J302" i="2"/>
  <c r="I302" i="2"/>
  <c r="H302" i="2"/>
  <c r="G302" i="2"/>
  <c r="F302" i="2"/>
  <c r="E302" i="2"/>
  <c r="D302" i="2"/>
  <c r="T299" i="2"/>
  <c r="S299" i="2"/>
  <c r="R299" i="2"/>
  <c r="Q299" i="2"/>
  <c r="P299" i="2"/>
  <c r="O299" i="2"/>
  <c r="N299" i="2"/>
  <c r="M299" i="2"/>
  <c r="L299" i="2"/>
  <c r="K299" i="2"/>
  <c r="J299" i="2"/>
  <c r="I299" i="2"/>
  <c r="H299" i="2"/>
  <c r="G299" i="2"/>
  <c r="F299" i="2"/>
  <c r="E299" i="2"/>
  <c r="D299" i="2"/>
  <c r="U295" i="2"/>
  <c r="U299" i="2" s="1"/>
  <c r="U291" i="2"/>
  <c r="T291" i="2"/>
  <c r="S291" i="2"/>
  <c r="R291" i="2"/>
  <c r="Q291" i="2"/>
  <c r="P291" i="2"/>
  <c r="O291" i="2"/>
  <c r="N291" i="2"/>
  <c r="M291" i="2"/>
  <c r="L291" i="2"/>
  <c r="K291" i="2"/>
  <c r="J291" i="2"/>
  <c r="I291" i="2"/>
  <c r="H291" i="2"/>
  <c r="G291" i="2"/>
  <c r="F291" i="2"/>
  <c r="E291" i="2"/>
  <c r="D291" i="2"/>
  <c r="S262" i="2"/>
  <c r="R262" i="2"/>
  <c r="Q262" i="2"/>
  <c r="P262" i="2"/>
  <c r="O262" i="2"/>
  <c r="N262" i="2"/>
  <c r="L262" i="2"/>
  <c r="K262" i="2"/>
  <c r="J262" i="2"/>
  <c r="I262" i="2"/>
  <c r="H262" i="2"/>
  <c r="G262" i="2"/>
  <c r="F262" i="2"/>
  <c r="E262" i="2"/>
  <c r="D262" i="2"/>
  <c r="C261" i="2"/>
  <c r="M261" i="1" s="1"/>
  <c r="P261" i="1" s="1"/>
  <c r="Q261" i="1" s="1"/>
  <c r="U260" i="2"/>
  <c r="C260" i="2" s="1"/>
  <c r="M260" i="1" s="1"/>
  <c r="P260" i="1" s="1"/>
  <c r="Q260" i="1" s="1"/>
  <c r="C259" i="2"/>
  <c r="M259" i="1" s="1"/>
  <c r="P259" i="1" s="1"/>
  <c r="Q259" i="1" s="1"/>
  <c r="U258" i="2"/>
  <c r="C258" i="2" s="1"/>
  <c r="M258" i="1" s="1"/>
  <c r="P258" i="1" s="1"/>
  <c r="Q258" i="1" s="1"/>
  <c r="C256" i="2"/>
  <c r="M256" i="1" s="1"/>
  <c r="P256" i="1" s="1"/>
  <c r="Q256" i="1" s="1"/>
  <c r="U255" i="2"/>
  <c r="C255" i="2" s="1"/>
  <c r="M255" i="1" s="1"/>
  <c r="P255" i="1" s="1"/>
  <c r="Q255" i="1" s="1"/>
  <c r="U254" i="2"/>
  <c r="C254" i="2" s="1"/>
  <c r="M254" i="1" s="1"/>
  <c r="P254" i="1" s="1"/>
  <c r="Q254" i="1" s="1"/>
  <c r="U253" i="2"/>
  <c r="C253" i="2" s="1"/>
  <c r="M253" i="1" s="1"/>
  <c r="P253" i="1" s="1"/>
  <c r="Q253" i="1" s="1"/>
  <c r="U252" i="2"/>
  <c r="C252" i="2" s="1"/>
  <c r="M252" i="1" s="1"/>
  <c r="P252" i="1" s="1"/>
  <c r="Q252" i="1" s="1"/>
  <c r="U251" i="2"/>
  <c r="C251" i="2" s="1"/>
  <c r="M251" i="1" s="1"/>
  <c r="P251" i="1" s="1"/>
  <c r="Q251" i="1" s="1"/>
  <c r="C250" i="2"/>
  <c r="M250" i="1" s="1"/>
  <c r="P250" i="1" s="1"/>
  <c r="Q250" i="1" s="1"/>
  <c r="U249" i="2"/>
  <c r="C249" i="2" s="1"/>
  <c r="M249" i="1" s="1"/>
  <c r="P249" i="1" s="1"/>
  <c r="Q249" i="1" s="1"/>
  <c r="C248" i="2"/>
  <c r="M248" i="1" s="1"/>
  <c r="P248" i="1" s="1"/>
  <c r="Q248" i="1" s="1"/>
  <c r="U247" i="2"/>
  <c r="C247" i="2" s="1"/>
  <c r="M247" i="1" s="1"/>
  <c r="P247" i="1" s="1"/>
  <c r="Q247" i="1" s="1"/>
  <c r="U246" i="2"/>
  <c r="C246" i="2" s="1"/>
  <c r="M246" i="1" s="1"/>
  <c r="P246" i="1" s="1"/>
  <c r="Q246" i="1" s="1"/>
  <c r="M245" i="2"/>
  <c r="U244" i="2"/>
  <c r="C244" i="2" s="1"/>
  <c r="M244" i="1" s="1"/>
  <c r="P244" i="1" s="1"/>
  <c r="Q244" i="1" s="1"/>
  <c r="U243" i="2"/>
  <c r="C243" i="2" s="1"/>
  <c r="M243" i="1" s="1"/>
  <c r="P243" i="1" s="1"/>
  <c r="Q243" i="1" s="1"/>
  <c r="U242" i="2"/>
  <c r="C242" i="2" s="1"/>
  <c r="M242" i="1" s="1"/>
  <c r="P242" i="1" s="1"/>
  <c r="Q242" i="1" s="1"/>
  <c r="U241" i="2"/>
  <c r="C241" i="2" s="1"/>
  <c r="M241" i="1" s="1"/>
  <c r="P241" i="1" s="1"/>
  <c r="Q241" i="1" s="1"/>
  <c r="U240" i="2"/>
  <c r="C240" i="2" s="1"/>
  <c r="M240" i="1" s="1"/>
  <c r="P240" i="1" s="1"/>
  <c r="Q240" i="1" s="1"/>
  <c r="U239" i="2"/>
  <c r="C239" i="2" s="1"/>
  <c r="M239" i="1" s="1"/>
  <c r="P239" i="1" s="1"/>
  <c r="Q239" i="1" s="1"/>
  <c r="C238" i="2"/>
  <c r="M238" i="1" s="1"/>
  <c r="P238" i="1" s="1"/>
  <c r="Q238" i="1" s="1"/>
  <c r="C237" i="2"/>
  <c r="M237" i="1" s="1"/>
  <c r="P237" i="1" s="1"/>
  <c r="Q237" i="1" s="1"/>
  <c r="C236" i="2"/>
  <c r="M236" i="1" s="1"/>
  <c r="P236" i="1" s="1"/>
  <c r="Q236" i="1" s="1"/>
  <c r="C235" i="2"/>
  <c r="M235" i="1" s="1"/>
  <c r="P235" i="1" s="1"/>
  <c r="Q235" i="1" s="1"/>
  <c r="C234" i="2"/>
  <c r="M234" i="1" s="1"/>
  <c r="P234" i="1" s="1"/>
  <c r="Q234" i="1" s="1"/>
  <c r="C233" i="2"/>
  <c r="M233" i="1" s="1"/>
  <c r="P233" i="1" s="1"/>
  <c r="Q233" i="1" s="1"/>
  <c r="U232" i="2"/>
  <c r="C232" i="2" s="1"/>
  <c r="M232" i="1" s="1"/>
  <c r="P232" i="1" s="1"/>
  <c r="Q232" i="1" s="1"/>
  <c r="C231" i="2"/>
  <c r="M231" i="1" s="1"/>
  <c r="P231" i="1" s="1"/>
  <c r="Q231" i="1" s="1"/>
  <c r="C230" i="2"/>
  <c r="M230" i="1" s="1"/>
  <c r="P230" i="1" s="1"/>
  <c r="Q230" i="1" s="1"/>
  <c r="T229" i="2"/>
  <c r="C229" i="2" s="1"/>
  <c r="M229" i="1" s="1"/>
  <c r="P229" i="1" s="1"/>
  <c r="Q229" i="1" s="1"/>
  <c r="C228" i="2"/>
  <c r="M228" i="1" s="1"/>
  <c r="P228" i="1" s="1"/>
  <c r="Q228" i="1" s="1"/>
  <c r="T227" i="2"/>
  <c r="C226" i="2"/>
  <c r="M226" i="1" s="1"/>
  <c r="P226" i="1" s="1"/>
  <c r="Q226" i="1" s="1"/>
  <c r="C225" i="2"/>
  <c r="M225" i="1" s="1"/>
  <c r="P225" i="1" s="1"/>
  <c r="Q225" i="1" s="1"/>
  <c r="C223" i="2"/>
  <c r="M223" i="1" s="1"/>
  <c r="P223" i="1" s="1"/>
  <c r="Q223" i="1" s="1"/>
  <c r="C222" i="2"/>
  <c r="M222" i="1" s="1"/>
  <c r="P222" i="1" s="1"/>
  <c r="Q222" i="1" s="1"/>
  <c r="C221" i="2"/>
  <c r="M221" i="1" s="1"/>
  <c r="P221" i="1" s="1"/>
  <c r="Q221" i="1" s="1"/>
  <c r="C220" i="2"/>
  <c r="M220" i="1" s="1"/>
  <c r="P220" i="1" s="1"/>
  <c r="Q220" i="1" s="1"/>
  <c r="C219" i="2"/>
  <c r="M219" i="1" s="1"/>
  <c r="P219" i="1" s="1"/>
  <c r="Q219" i="1" s="1"/>
  <c r="C218" i="2"/>
  <c r="M218" i="1" s="1"/>
  <c r="P218" i="1" s="1"/>
  <c r="Q218" i="1" s="1"/>
  <c r="C217" i="2"/>
  <c r="M217" i="1" s="1"/>
  <c r="P217" i="1" s="1"/>
  <c r="Q217" i="1" s="1"/>
  <c r="C216" i="2"/>
  <c r="M216" i="1" s="1"/>
  <c r="P216" i="1" s="1"/>
  <c r="Q216" i="1" s="1"/>
  <c r="A216" i="2"/>
  <c r="A217" i="2" s="1"/>
  <c r="A218" i="2" s="1"/>
  <c r="A219" i="2" s="1"/>
  <c r="A220" i="2" s="1"/>
  <c r="A221" i="2" s="1"/>
  <c r="A222" i="2" s="1"/>
  <c r="A223" i="2" s="1"/>
  <c r="C215" i="2"/>
  <c r="M215" i="1" s="1"/>
  <c r="P215" i="1" s="1"/>
  <c r="Q215" i="1" s="1"/>
  <c r="S214" i="2"/>
  <c r="R214" i="2"/>
  <c r="Q214" i="2"/>
  <c r="P214" i="2"/>
  <c r="O214" i="2"/>
  <c r="N214" i="2"/>
  <c r="M214" i="2"/>
  <c r="L214" i="2"/>
  <c r="K214" i="2"/>
  <c r="J214" i="2"/>
  <c r="I214" i="2"/>
  <c r="H214" i="2"/>
  <c r="G214" i="2"/>
  <c r="F214" i="2"/>
  <c r="E214" i="2"/>
  <c r="D214" i="2"/>
  <c r="C213" i="2"/>
  <c r="M213" i="1" s="1"/>
  <c r="P213" i="1" s="1"/>
  <c r="Q213" i="1" s="1"/>
  <c r="C212" i="2"/>
  <c r="M212" i="1" s="1"/>
  <c r="P212" i="1" s="1"/>
  <c r="Q212" i="1" s="1"/>
  <c r="C211" i="2"/>
  <c r="M211" i="1" s="1"/>
  <c r="P211" i="1" s="1"/>
  <c r="Q211" i="1" s="1"/>
  <c r="C210" i="2"/>
  <c r="M210" i="1" s="1"/>
  <c r="P210" i="1" s="1"/>
  <c r="Q210" i="1" s="1"/>
  <c r="C209" i="2"/>
  <c r="M209" i="1" s="1"/>
  <c r="P209" i="1" s="1"/>
  <c r="Q209" i="1" s="1"/>
  <c r="C208" i="2"/>
  <c r="M208" i="1" s="1"/>
  <c r="P208" i="1" s="1"/>
  <c r="Q208" i="1" s="1"/>
  <c r="C207" i="2"/>
  <c r="M207" i="1" s="1"/>
  <c r="P207" i="1" s="1"/>
  <c r="Q207" i="1" s="1"/>
  <c r="C206" i="2"/>
  <c r="M206" i="1" s="1"/>
  <c r="P206" i="1" s="1"/>
  <c r="Q206" i="1" s="1"/>
  <c r="C205" i="2"/>
  <c r="M205" i="1" s="1"/>
  <c r="P205" i="1" s="1"/>
  <c r="Q205" i="1" s="1"/>
  <c r="C204" i="2"/>
  <c r="M204" i="1" s="1"/>
  <c r="P204" i="1" s="1"/>
  <c r="Q204" i="1" s="1"/>
  <c r="C203" i="2"/>
  <c r="M203" i="1" s="1"/>
  <c r="P203" i="1" s="1"/>
  <c r="Q203" i="1" s="1"/>
  <c r="C202" i="2"/>
  <c r="M202" i="1" s="1"/>
  <c r="P202" i="1" s="1"/>
  <c r="Q202" i="1" s="1"/>
  <c r="U201" i="2"/>
  <c r="C201" i="2" s="1"/>
  <c r="M201" i="1" s="1"/>
  <c r="P201" i="1" s="1"/>
  <c r="Q201" i="1" s="1"/>
  <c r="U200" i="2"/>
  <c r="C200" i="2" s="1"/>
  <c r="M200" i="1" s="1"/>
  <c r="P200" i="1" s="1"/>
  <c r="Q200" i="1" s="1"/>
  <c r="U199" i="2"/>
  <c r="C199" i="2" s="1"/>
  <c r="M199" i="1" s="1"/>
  <c r="P199" i="1" s="1"/>
  <c r="Q199" i="1" s="1"/>
  <c r="U198" i="2"/>
  <c r="C198" i="2" s="1"/>
  <c r="M198" i="1" s="1"/>
  <c r="P198" i="1" s="1"/>
  <c r="Q198" i="1" s="1"/>
  <c r="U197" i="2"/>
  <c r="C197" i="2" s="1"/>
  <c r="M197" i="1" s="1"/>
  <c r="P197" i="1" s="1"/>
  <c r="Q197" i="1" s="1"/>
  <c r="C196" i="2"/>
  <c r="M196" i="1" s="1"/>
  <c r="P196" i="1" s="1"/>
  <c r="Q196" i="1" s="1"/>
  <c r="C195" i="2"/>
  <c r="M195" i="1" s="1"/>
  <c r="P195" i="1" s="1"/>
  <c r="Q195" i="1" s="1"/>
  <c r="C194" i="2"/>
  <c r="M194" i="1" s="1"/>
  <c r="P194" i="1" s="1"/>
  <c r="Q194" i="1" s="1"/>
  <c r="C193" i="2"/>
  <c r="M193" i="1" s="1"/>
  <c r="P193" i="1" s="1"/>
  <c r="Q193" i="1" s="1"/>
  <c r="U192" i="2"/>
  <c r="C192" i="2" s="1"/>
  <c r="M192" i="1" s="1"/>
  <c r="P192" i="1" s="1"/>
  <c r="Q192" i="1" s="1"/>
  <c r="U191" i="2"/>
  <c r="C191" i="2" s="1"/>
  <c r="M191" i="1" s="1"/>
  <c r="P191" i="1" s="1"/>
  <c r="Q191" i="1" s="1"/>
  <c r="U190" i="2"/>
  <c r="C190" i="2" s="1"/>
  <c r="M190" i="1" s="1"/>
  <c r="P190" i="1" s="1"/>
  <c r="Q190" i="1" s="1"/>
  <c r="U189" i="2"/>
  <c r="C189" i="2" s="1"/>
  <c r="M189" i="1" s="1"/>
  <c r="P189" i="1" s="1"/>
  <c r="Q189" i="1" s="1"/>
  <c r="C188" i="2"/>
  <c r="M188" i="1" s="1"/>
  <c r="P188" i="1" s="1"/>
  <c r="Q188" i="1" s="1"/>
  <c r="U187" i="2"/>
  <c r="C187" i="2" s="1"/>
  <c r="M187" i="1" s="1"/>
  <c r="P187" i="1" s="1"/>
  <c r="Q187" i="1" s="1"/>
  <c r="C186" i="2"/>
  <c r="M186" i="1" s="1"/>
  <c r="P186" i="1" s="1"/>
  <c r="Q186" i="1" s="1"/>
  <c r="U185" i="2"/>
  <c r="C185" i="2" s="1"/>
  <c r="M185" i="1" s="1"/>
  <c r="P185" i="1" s="1"/>
  <c r="Q185" i="1" s="1"/>
  <c r="C184" i="2"/>
  <c r="M184" i="1" s="1"/>
  <c r="P184" i="1" s="1"/>
  <c r="Q184" i="1" s="1"/>
  <c r="T183" i="2"/>
  <c r="T214" i="2" s="1"/>
  <c r="U182" i="2"/>
  <c r="U224" i="2" s="1"/>
  <c r="C224" i="2" s="1"/>
  <c r="M224" i="1" s="1"/>
  <c r="P224" i="1" s="1"/>
  <c r="Q224" i="1" s="1"/>
  <c r="C181" i="2"/>
  <c r="M181" i="1" s="1"/>
  <c r="P181" i="1" s="1"/>
  <c r="Q181" i="1" s="1"/>
  <c r="C180" i="2"/>
  <c r="M180" i="1" s="1"/>
  <c r="P180" i="1" s="1"/>
  <c r="Q180" i="1" s="1"/>
  <c r="C179" i="2"/>
  <c r="M179" i="1" s="1"/>
  <c r="P179" i="1" s="1"/>
  <c r="Q179" i="1" s="1"/>
  <c r="U178" i="2"/>
  <c r="C178" i="2" s="1"/>
  <c r="M178" i="1" s="1"/>
  <c r="P178" i="1" s="1"/>
  <c r="Q178" i="1" s="1"/>
  <c r="C177" i="2"/>
  <c r="M177" i="1" s="1"/>
  <c r="P177" i="1" s="1"/>
  <c r="Q177" i="1" s="1"/>
  <c r="U176" i="2"/>
  <c r="C176" i="2" s="1"/>
  <c r="M176" i="1" s="1"/>
  <c r="P176" i="1" s="1"/>
  <c r="Q176" i="1" s="1"/>
  <c r="U175" i="2"/>
  <c r="C175" i="2" s="1"/>
  <c r="M175" i="1" s="1"/>
  <c r="P175" i="1" s="1"/>
  <c r="Q175" i="1" s="1"/>
  <c r="U174" i="2"/>
  <c r="C174" i="2" s="1"/>
  <c r="M174" i="1" s="1"/>
  <c r="P174" i="1" s="1"/>
  <c r="Q174" i="1" s="1"/>
  <c r="U173" i="2"/>
  <c r="C173" i="2" s="1"/>
  <c r="M173" i="1" s="1"/>
  <c r="P173" i="1" s="1"/>
  <c r="Q173" i="1" s="1"/>
  <c r="U172" i="2"/>
  <c r="C172" i="2" s="1"/>
  <c r="M172" i="1" s="1"/>
  <c r="P172" i="1" s="1"/>
  <c r="Q172" i="1" s="1"/>
  <c r="A172" i="2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U171" i="2"/>
  <c r="S170" i="2"/>
  <c r="P170" i="2"/>
  <c r="N170" i="2"/>
  <c r="L170" i="2"/>
  <c r="K170" i="2"/>
  <c r="J170" i="2"/>
  <c r="F170" i="2"/>
  <c r="T161" i="2"/>
  <c r="T156" i="2"/>
  <c r="T155" i="2"/>
  <c r="T128" i="2"/>
  <c r="T119" i="2"/>
  <c r="T104" i="2"/>
  <c r="A20" i="2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C19" i="2"/>
  <c r="C959" i="1"/>
  <c r="P958" i="1"/>
  <c r="M958" i="1"/>
  <c r="L958" i="1"/>
  <c r="K958" i="1"/>
  <c r="J958" i="1"/>
  <c r="I958" i="1"/>
  <c r="M956" i="1"/>
  <c r="L956" i="1"/>
  <c r="K956" i="1"/>
  <c r="J956" i="1"/>
  <c r="I956" i="1"/>
  <c r="P955" i="1"/>
  <c r="C955" i="2" s="1"/>
  <c r="P954" i="1"/>
  <c r="C954" i="2" s="1"/>
  <c r="P953" i="1"/>
  <c r="M952" i="1"/>
  <c r="L952" i="1"/>
  <c r="K952" i="1"/>
  <c r="J952" i="1"/>
  <c r="I952" i="1"/>
  <c r="P951" i="1"/>
  <c r="Q951" i="1" s="1"/>
  <c r="P950" i="1"/>
  <c r="Q950" i="1" s="1"/>
  <c r="P949" i="1"/>
  <c r="Q949" i="1" s="1"/>
  <c r="P948" i="1"/>
  <c r="Q948" i="1" s="1"/>
  <c r="P947" i="1"/>
  <c r="Q947" i="1" s="1"/>
  <c r="P946" i="1"/>
  <c r="Q946" i="1" s="1"/>
  <c r="P945" i="1"/>
  <c r="Q945" i="1" s="1"/>
  <c r="P944" i="1"/>
  <c r="Q944" i="1" s="1"/>
  <c r="P943" i="1"/>
  <c r="Q943" i="1" s="1"/>
  <c r="P942" i="1"/>
  <c r="Q942" i="1" s="1"/>
  <c r="P941" i="1"/>
  <c r="Q941" i="1" s="1"/>
  <c r="P940" i="1"/>
  <c r="Q940" i="1" s="1"/>
  <c r="P939" i="1"/>
  <c r="Q939" i="1" s="1"/>
  <c r="P938" i="1"/>
  <c r="Q938" i="1" s="1"/>
  <c r="P937" i="1"/>
  <c r="Q937" i="1" s="1"/>
  <c r="P936" i="1"/>
  <c r="Q936" i="1" s="1"/>
  <c r="P935" i="1"/>
  <c r="Q935" i="1" s="1"/>
  <c r="P934" i="1"/>
  <c r="Q934" i="1" s="1"/>
  <c r="A934" i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P933" i="1"/>
  <c r="C931" i="1"/>
  <c r="O930" i="1"/>
  <c r="N930" i="1"/>
  <c r="M930" i="1"/>
  <c r="L930" i="1"/>
  <c r="K930" i="1"/>
  <c r="J930" i="1"/>
  <c r="I930" i="1"/>
  <c r="P929" i="1"/>
  <c r="P928" i="1"/>
  <c r="P927" i="1"/>
  <c r="C927" i="2" s="1"/>
  <c r="P926" i="1"/>
  <c r="P925" i="1"/>
  <c r="P924" i="1"/>
  <c r="C924" i="2" s="1"/>
  <c r="T924" i="2" s="1"/>
  <c r="A924" i="1"/>
  <c r="A925" i="1" s="1"/>
  <c r="A926" i="1" s="1"/>
  <c r="A927" i="1" s="1"/>
  <c r="A928" i="1" s="1"/>
  <c r="A929" i="1" s="1"/>
  <c r="P923" i="1"/>
  <c r="P922" i="1"/>
  <c r="C922" i="2" s="1"/>
  <c r="O921" i="1"/>
  <c r="N921" i="1"/>
  <c r="L921" i="1"/>
  <c r="K921" i="1"/>
  <c r="J921" i="1"/>
  <c r="I921" i="1"/>
  <c r="A901" i="1"/>
  <c r="A902" i="1" s="1"/>
  <c r="A903" i="1" s="1"/>
  <c r="A904" i="1" s="1"/>
  <c r="O898" i="1"/>
  <c r="N898" i="1"/>
  <c r="M898" i="1"/>
  <c r="P898" i="1" s="1"/>
  <c r="L898" i="1"/>
  <c r="K898" i="1"/>
  <c r="J898" i="1"/>
  <c r="I898" i="1"/>
  <c r="P897" i="1"/>
  <c r="C897" i="2" s="1"/>
  <c r="P896" i="1"/>
  <c r="P895" i="1"/>
  <c r="C895" i="2" s="1"/>
  <c r="P894" i="1"/>
  <c r="C894" i="2" s="1"/>
  <c r="P893" i="1"/>
  <c r="C893" i="2" s="1"/>
  <c r="P892" i="1"/>
  <c r="P891" i="1"/>
  <c r="C891" i="2" s="1"/>
  <c r="P890" i="1"/>
  <c r="C890" i="2" s="1"/>
  <c r="P889" i="1"/>
  <c r="P888" i="1"/>
  <c r="C888" i="2" s="1"/>
  <c r="P887" i="1"/>
  <c r="C887" i="2" s="1"/>
  <c r="P886" i="1"/>
  <c r="C886" i="2" s="1"/>
  <c r="P885" i="1"/>
  <c r="P884" i="1"/>
  <c r="C884" i="2" s="1"/>
  <c r="P883" i="1"/>
  <c r="C883" i="2" s="1"/>
  <c r="P882" i="1"/>
  <c r="C882" i="2" s="1"/>
  <c r="P881" i="1"/>
  <c r="P880" i="1"/>
  <c r="C880" i="2" s="1"/>
  <c r="P879" i="1"/>
  <c r="C879" i="2" s="1"/>
  <c r="P878" i="1"/>
  <c r="C878" i="2" s="1"/>
  <c r="P877" i="1"/>
  <c r="A877" i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P876" i="1"/>
  <c r="C876" i="2" s="1"/>
  <c r="C874" i="1"/>
  <c r="O873" i="1"/>
  <c r="N873" i="1"/>
  <c r="M873" i="1"/>
  <c r="L873" i="1"/>
  <c r="K873" i="1"/>
  <c r="J873" i="1"/>
  <c r="I873" i="1"/>
  <c r="P872" i="1"/>
  <c r="P871" i="1"/>
  <c r="C871" i="2" s="1"/>
  <c r="P870" i="1"/>
  <c r="C870" i="2" s="1"/>
  <c r="P869" i="1"/>
  <c r="C869" i="2" s="1"/>
  <c r="P868" i="1"/>
  <c r="P867" i="1"/>
  <c r="C867" i="2" s="1"/>
  <c r="P866" i="1"/>
  <c r="C866" i="2" s="1"/>
  <c r="P865" i="1"/>
  <c r="C865" i="2" s="1"/>
  <c r="P864" i="1"/>
  <c r="P863" i="1"/>
  <c r="C863" i="2" s="1"/>
  <c r="P862" i="1"/>
  <c r="C862" i="2" s="1"/>
  <c r="P861" i="1"/>
  <c r="C861" i="2" s="1"/>
  <c r="P860" i="1"/>
  <c r="P859" i="1"/>
  <c r="C859" i="2" s="1"/>
  <c r="P858" i="1"/>
  <c r="C858" i="2" s="1"/>
  <c r="P857" i="1"/>
  <c r="C857" i="2" s="1"/>
  <c r="P856" i="1"/>
  <c r="P855" i="1"/>
  <c r="C855" i="2" s="1"/>
  <c r="P854" i="1"/>
  <c r="C854" i="2" s="1"/>
  <c r="P853" i="1"/>
  <c r="C853" i="2" s="1"/>
  <c r="P852" i="1"/>
  <c r="P851" i="1"/>
  <c r="C851" i="2" s="1"/>
  <c r="P850" i="1"/>
  <c r="C850" i="2" s="1"/>
  <c r="P849" i="1"/>
  <c r="C849" i="2" s="1"/>
  <c r="P848" i="1"/>
  <c r="P847" i="1"/>
  <c r="C847" i="2" s="1"/>
  <c r="P846" i="1"/>
  <c r="C846" i="2" s="1"/>
  <c r="P845" i="1"/>
  <c r="C845" i="2" s="1"/>
  <c r="P844" i="1"/>
  <c r="P843" i="1"/>
  <c r="C843" i="2" s="1"/>
  <c r="A843" i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P842" i="1"/>
  <c r="O841" i="1"/>
  <c r="N841" i="1"/>
  <c r="L841" i="1"/>
  <c r="K841" i="1"/>
  <c r="J841" i="1"/>
  <c r="I841" i="1"/>
  <c r="A812" i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M810" i="1"/>
  <c r="L810" i="1"/>
  <c r="K810" i="1"/>
  <c r="J810" i="1"/>
  <c r="I810" i="1"/>
  <c r="P809" i="1"/>
  <c r="C809" i="2" s="1"/>
  <c r="P808" i="1"/>
  <c r="P807" i="1"/>
  <c r="C807" i="2" s="1"/>
  <c r="P806" i="1"/>
  <c r="C806" i="2" s="1"/>
  <c r="P805" i="1"/>
  <c r="C805" i="2" s="1"/>
  <c r="P804" i="1"/>
  <c r="P803" i="1"/>
  <c r="C803" i="2" s="1"/>
  <c r="P802" i="1"/>
  <c r="C802" i="2" s="1"/>
  <c r="P801" i="1"/>
  <c r="C801" i="2" s="1"/>
  <c r="Q800" i="1"/>
  <c r="Q799" i="1"/>
  <c r="P798" i="1"/>
  <c r="Q797" i="1"/>
  <c r="Q796" i="1"/>
  <c r="P795" i="1"/>
  <c r="P794" i="1"/>
  <c r="C794" i="2" s="1"/>
  <c r="P793" i="1"/>
  <c r="P792" i="1"/>
  <c r="C792" i="2" s="1"/>
  <c r="P791" i="1"/>
  <c r="P790" i="1"/>
  <c r="C790" i="2" s="1"/>
  <c r="A790" i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P789" i="1"/>
  <c r="C787" i="1"/>
  <c r="P786" i="1"/>
  <c r="O786" i="1"/>
  <c r="N786" i="1"/>
  <c r="M786" i="1"/>
  <c r="L786" i="1"/>
  <c r="K786" i="1"/>
  <c r="J786" i="1"/>
  <c r="I786" i="1"/>
  <c r="Q785" i="1"/>
  <c r="Q784" i="1"/>
  <c r="M783" i="1"/>
  <c r="L783" i="1"/>
  <c r="K783" i="1"/>
  <c r="J783" i="1"/>
  <c r="I783" i="1"/>
  <c r="P782" i="1"/>
  <c r="C782" i="2" s="1"/>
  <c r="P781" i="1"/>
  <c r="C781" i="2" s="1"/>
  <c r="P780" i="1"/>
  <c r="C780" i="2" s="1"/>
  <c r="M779" i="1"/>
  <c r="L779" i="1"/>
  <c r="K779" i="1"/>
  <c r="J779" i="1"/>
  <c r="I779" i="1"/>
  <c r="P778" i="1"/>
  <c r="P777" i="1"/>
  <c r="C777" i="2" s="1"/>
  <c r="P776" i="1"/>
  <c r="C776" i="2" s="1"/>
  <c r="P775" i="1"/>
  <c r="C775" i="2" s="1"/>
  <c r="P774" i="1"/>
  <c r="P773" i="1"/>
  <c r="C773" i="2" s="1"/>
  <c r="P772" i="1"/>
  <c r="C772" i="2" s="1"/>
  <c r="P771" i="1"/>
  <c r="C771" i="2" s="1"/>
  <c r="P770" i="1"/>
  <c r="P769" i="1"/>
  <c r="C769" i="2" s="1"/>
  <c r="P768" i="1"/>
  <c r="C768" i="2" s="1"/>
  <c r="P767" i="1"/>
  <c r="C767" i="2" s="1"/>
  <c r="Q766" i="1"/>
  <c r="P765" i="1"/>
  <c r="C765" i="2" s="1"/>
  <c r="P764" i="1"/>
  <c r="P763" i="1"/>
  <c r="P762" i="1"/>
  <c r="P761" i="1"/>
  <c r="C761" i="2" s="1"/>
  <c r="P760" i="1"/>
  <c r="A760" i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P759" i="1"/>
  <c r="C759" i="2" s="1"/>
  <c r="C757" i="1"/>
  <c r="O756" i="1"/>
  <c r="N756" i="1"/>
  <c r="L756" i="1"/>
  <c r="K756" i="1"/>
  <c r="J756" i="1"/>
  <c r="I756" i="1"/>
  <c r="Q747" i="1"/>
  <c r="A747" i="1"/>
  <c r="A748" i="1" s="1"/>
  <c r="A749" i="1" s="1"/>
  <c r="A750" i="1" s="1"/>
  <c r="A751" i="1" s="1"/>
  <c r="A752" i="1" s="1"/>
  <c r="Q746" i="1"/>
  <c r="O745" i="1"/>
  <c r="N745" i="1"/>
  <c r="L745" i="1"/>
  <c r="K745" i="1"/>
  <c r="J745" i="1"/>
  <c r="I745" i="1"/>
  <c r="M734" i="1"/>
  <c r="L734" i="1"/>
  <c r="K734" i="1"/>
  <c r="J734" i="1"/>
  <c r="I734" i="1"/>
  <c r="Q733" i="1"/>
  <c r="Q732" i="1"/>
  <c r="P731" i="1"/>
  <c r="P730" i="1"/>
  <c r="C730" i="2" s="1"/>
  <c r="P729" i="1"/>
  <c r="P728" i="1"/>
  <c r="C728" i="2" s="1"/>
  <c r="P727" i="1"/>
  <c r="P726" i="1"/>
  <c r="C726" i="2" s="1"/>
  <c r="P725" i="1"/>
  <c r="P724" i="1"/>
  <c r="Q724" i="1" s="1"/>
  <c r="Q723" i="1"/>
  <c r="Q722" i="1"/>
  <c r="P721" i="1"/>
  <c r="C721" i="2" s="1"/>
  <c r="P720" i="1"/>
  <c r="C720" i="2" s="1"/>
  <c r="A720" i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P719" i="1"/>
  <c r="C719" i="2" s="1"/>
  <c r="C717" i="1"/>
  <c r="O716" i="1"/>
  <c r="N716" i="1"/>
  <c r="M716" i="1"/>
  <c r="L716" i="1"/>
  <c r="K716" i="1"/>
  <c r="J716" i="1"/>
  <c r="I716" i="1"/>
  <c r="P715" i="1"/>
  <c r="Q715" i="1" s="1"/>
  <c r="P714" i="1"/>
  <c r="Q714" i="1" s="1"/>
  <c r="P713" i="1"/>
  <c r="Q713" i="1" s="1"/>
  <c r="P712" i="1"/>
  <c r="Q712" i="1" s="1"/>
  <c r="P711" i="1"/>
  <c r="Q711" i="1" s="1"/>
  <c r="P710" i="1"/>
  <c r="Q710" i="1" s="1"/>
  <c r="P709" i="1"/>
  <c r="Q709" i="1" s="1"/>
  <c r="P708" i="1"/>
  <c r="Q708" i="1" s="1"/>
  <c r="P707" i="1"/>
  <c r="Q707" i="1" s="1"/>
  <c r="P706" i="1"/>
  <c r="Q706" i="1" s="1"/>
  <c r="P705" i="1"/>
  <c r="Q705" i="1" s="1"/>
  <c r="P704" i="1"/>
  <c r="P703" i="1"/>
  <c r="C703" i="2" s="1"/>
  <c r="P702" i="1"/>
  <c r="C702" i="2" s="1"/>
  <c r="P701" i="1"/>
  <c r="C701" i="2" s="1"/>
  <c r="P700" i="1"/>
  <c r="C700" i="2" s="1"/>
  <c r="A700" i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P699" i="1"/>
  <c r="C699" i="2" s="1"/>
  <c r="O698" i="1"/>
  <c r="N698" i="1"/>
  <c r="L698" i="1"/>
  <c r="K698" i="1"/>
  <c r="J698" i="1"/>
  <c r="I698" i="1"/>
  <c r="M695" i="1"/>
  <c r="L695" i="1"/>
  <c r="K695" i="1"/>
  <c r="J695" i="1"/>
  <c r="I695" i="1"/>
  <c r="P694" i="1"/>
  <c r="C694" i="2" s="1"/>
  <c r="P693" i="1"/>
  <c r="C693" i="2" s="1"/>
  <c r="P692" i="1"/>
  <c r="C692" i="2" s="1"/>
  <c r="A692" i="1"/>
  <c r="P691" i="1"/>
  <c r="C691" i="2" s="1"/>
  <c r="P690" i="1"/>
  <c r="A690" i="1"/>
  <c r="P689" i="1"/>
  <c r="C689" i="2" s="1"/>
  <c r="P688" i="1"/>
  <c r="C688" i="2" s="1"/>
  <c r="A688" i="1"/>
  <c r="P687" i="1"/>
  <c r="C687" i="2" s="1"/>
  <c r="P686" i="1"/>
  <c r="C686" i="2" s="1"/>
  <c r="A686" i="1"/>
  <c r="P685" i="1"/>
  <c r="C685" i="2" s="1"/>
  <c r="P684" i="1"/>
  <c r="C684" i="2" s="1"/>
  <c r="A684" i="1"/>
  <c r="P683" i="1"/>
  <c r="Q682" i="1"/>
  <c r="A682" i="1"/>
  <c r="P681" i="1"/>
  <c r="C681" i="2" s="1"/>
  <c r="P680" i="1"/>
  <c r="A680" i="1"/>
  <c r="Q679" i="1"/>
  <c r="C677" i="1"/>
  <c r="O676" i="1"/>
  <c r="N676" i="1"/>
  <c r="L676" i="1"/>
  <c r="K676" i="1"/>
  <c r="J676" i="1"/>
  <c r="I676" i="1"/>
  <c r="A671" i="1"/>
  <c r="L669" i="1"/>
  <c r="K669" i="1"/>
  <c r="J669" i="1"/>
  <c r="I669" i="1"/>
  <c r="A641" i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M639" i="1"/>
  <c r="L639" i="1"/>
  <c r="K639" i="1"/>
  <c r="J639" i="1"/>
  <c r="I639" i="1"/>
  <c r="P638" i="1"/>
  <c r="C638" i="2" s="1"/>
  <c r="P637" i="1"/>
  <c r="Q637" i="1" s="1"/>
  <c r="P636" i="1"/>
  <c r="Q636" i="1" s="1"/>
  <c r="P635" i="1"/>
  <c r="P634" i="1"/>
  <c r="C634" i="2" s="1"/>
  <c r="P633" i="1"/>
  <c r="P632" i="1"/>
  <c r="C632" i="2" s="1"/>
  <c r="P631" i="1"/>
  <c r="P630" i="1"/>
  <c r="C630" i="2" s="1"/>
  <c r="P629" i="1"/>
  <c r="P628" i="1"/>
  <c r="C628" i="2" s="1"/>
  <c r="P627" i="1"/>
  <c r="P626" i="1"/>
  <c r="C626" i="2" s="1"/>
  <c r="P625" i="1"/>
  <c r="P624" i="1"/>
  <c r="C624" i="2" s="1"/>
  <c r="P623" i="1"/>
  <c r="P622" i="1"/>
  <c r="C622" i="2" s="1"/>
  <c r="P621" i="1"/>
  <c r="P620" i="1"/>
  <c r="C620" i="2" s="1"/>
  <c r="A620" i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P619" i="1"/>
  <c r="C617" i="1"/>
  <c r="O616" i="1"/>
  <c r="N616" i="1"/>
  <c r="M616" i="1"/>
  <c r="L616" i="1"/>
  <c r="K616" i="1"/>
  <c r="J616" i="1"/>
  <c r="I616" i="1"/>
  <c r="P615" i="1"/>
  <c r="C615" i="2" s="1"/>
  <c r="P614" i="1"/>
  <c r="C614" i="2" s="1"/>
  <c r="P613" i="1"/>
  <c r="C613" i="2" s="1"/>
  <c r="L612" i="1"/>
  <c r="K612" i="1"/>
  <c r="J612" i="1"/>
  <c r="I612" i="1"/>
  <c r="M605" i="1"/>
  <c r="L605" i="1"/>
  <c r="K605" i="1"/>
  <c r="J605" i="1"/>
  <c r="I605" i="1"/>
  <c r="P604" i="1"/>
  <c r="Q604" i="1" s="1"/>
  <c r="P603" i="1"/>
  <c r="C603" i="2" s="1"/>
  <c r="P602" i="1"/>
  <c r="C602" i="2" s="1"/>
  <c r="P601" i="1"/>
  <c r="C601" i="2" s="1"/>
  <c r="P600" i="1"/>
  <c r="C600" i="2" s="1"/>
  <c r="P599" i="1"/>
  <c r="C599" i="2" s="1"/>
  <c r="P598" i="1"/>
  <c r="C598" i="2" s="1"/>
  <c r="P597" i="1"/>
  <c r="C597" i="2" s="1"/>
  <c r="P596" i="1"/>
  <c r="C596" i="2" s="1"/>
  <c r="P595" i="1"/>
  <c r="C595" i="2" s="1"/>
  <c r="P594" i="1"/>
  <c r="C594" i="2" s="1"/>
  <c r="P593" i="1"/>
  <c r="C593" i="2" s="1"/>
  <c r="P592" i="1"/>
  <c r="C592" i="2" s="1"/>
  <c r="P591" i="1"/>
  <c r="C591" i="2" s="1"/>
  <c r="P590" i="1"/>
  <c r="C590" i="2" s="1"/>
  <c r="P589" i="1"/>
  <c r="C589" i="2" s="1"/>
  <c r="P588" i="1"/>
  <c r="C588" i="2" s="1"/>
  <c r="P587" i="1"/>
  <c r="C587" i="2" s="1"/>
  <c r="P586" i="1"/>
  <c r="C586" i="2" s="1"/>
  <c r="P585" i="1"/>
  <c r="C585" i="2" s="1"/>
  <c r="A585" i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P584" i="1"/>
  <c r="C584" i="2" s="1"/>
  <c r="C582" i="1"/>
  <c r="P581" i="1"/>
  <c r="O581" i="1"/>
  <c r="N581" i="1"/>
  <c r="M581" i="1"/>
  <c r="L581" i="1"/>
  <c r="K581" i="1"/>
  <c r="J581" i="1"/>
  <c r="I581" i="1"/>
  <c r="Q580" i="1"/>
  <c r="Q579" i="1"/>
  <c r="M578" i="1"/>
  <c r="L578" i="1"/>
  <c r="K578" i="1"/>
  <c r="J578" i="1"/>
  <c r="I578" i="1"/>
  <c r="P577" i="1"/>
  <c r="P576" i="1"/>
  <c r="C576" i="2" s="1"/>
  <c r="P575" i="1"/>
  <c r="P574" i="1"/>
  <c r="C574" i="2" s="1"/>
  <c r="T574" i="2" s="1"/>
  <c r="P573" i="1"/>
  <c r="P572" i="1"/>
  <c r="C572" i="2" s="1"/>
  <c r="A572" i="1"/>
  <c r="A573" i="1" s="1"/>
  <c r="A574" i="1" s="1"/>
  <c r="A575" i="1" s="1"/>
  <c r="A576" i="1" s="1"/>
  <c r="A577" i="1" s="1"/>
  <c r="P571" i="1"/>
  <c r="M570" i="1"/>
  <c r="L570" i="1"/>
  <c r="K570" i="1"/>
  <c r="J570" i="1"/>
  <c r="I570" i="1"/>
  <c r="P569" i="1"/>
  <c r="C569" i="2" s="1"/>
  <c r="P568" i="1"/>
  <c r="C568" i="2" s="1"/>
  <c r="P567" i="1"/>
  <c r="C567" i="2" s="1"/>
  <c r="A567" i="1"/>
  <c r="A568" i="1" s="1"/>
  <c r="A569" i="1" s="1"/>
  <c r="P566" i="1"/>
  <c r="C566" i="2" s="1"/>
  <c r="C564" i="1"/>
  <c r="O563" i="1"/>
  <c r="N563" i="1"/>
  <c r="M563" i="1"/>
  <c r="L563" i="1"/>
  <c r="K563" i="1"/>
  <c r="J563" i="1"/>
  <c r="I563" i="1"/>
  <c r="P562" i="1"/>
  <c r="C562" i="2" s="1"/>
  <c r="T562" i="2" s="1"/>
  <c r="P561" i="1"/>
  <c r="P560" i="1"/>
  <c r="C560" i="2" s="1"/>
  <c r="O559" i="1"/>
  <c r="N559" i="1"/>
  <c r="L559" i="1"/>
  <c r="K559" i="1"/>
  <c r="J559" i="1"/>
  <c r="I559" i="1"/>
  <c r="A546" i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M544" i="1"/>
  <c r="L544" i="1"/>
  <c r="K544" i="1"/>
  <c r="J544" i="1"/>
  <c r="I544" i="1"/>
  <c r="P543" i="1"/>
  <c r="Q543" i="1" s="1"/>
  <c r="P542" i="1"/>
  <c r="Q542" i="1" s="1"/>
  <c r="P541" i="1"/>
  <c r="Q541" i="1" s="1"/>
  <c r="P540" i="1"/>
  <c r="C540" i="2" s="1"/>
  <c r="C544" i="2" s="1"/>
  <c r="P539" i="1"/>
  <c r="Q539" i="1" s="1"/>
  <c r="P538" i="1"/>
  <c r="Q538" i="1" s="1"/>
  <c r="P537" i="1"/>
  <c r="Q537" i="1" s="1"/>
  <c r="P536" i="1"/>
  <c r="Q536" i="1" s="1"/>
  <c r="P535" i="1"/>
  <c r="Q535" i="1" s="1"/>
  <c r="P534" i="1"/>
  <c r="Q534" i="1" s="1"/>
  <c r="P533" i="1"/>
  <c r="Q533" i="1" s="1"/>
  <c r="P532" i="1"/>
  <c r="Q532" i="1" s="1"/>
  <c r="P531" i="1"/>
  <c r="Q531" i="1" s="1"/>
  <c r="P530" i="1"/>
  <c r="Q530" i="1" s="1"/>
  <c r="P529" i="1"/>
  <c r="Q529" i="1" s="1"/>
  <c r="P528" i="1"/>
  <c r="Q528" i="1" s="1"/>
  <c r="P527" i="1"/>
  <c r="Q527" i="1" s="1"/>
  <c r="P526" i="1"/>
  <c r="Q526" i="1" s="1"/>
  <c r="P525" i="1"/>
  <c r="Q525" i="1" s="1"/>
  <c r="P524" i="1"/>
  <c r="Q524" i="1" s="1"/>
  <c r="P523" i="1"/>
  <c r="Q523" i="1" s="1"/>
  <c r="P522" i="1"/>
  <c r="Q522" i="1" s="1"/>
  <c r="P521" i="1"/>
  <c r="Q521" i="1" s="1"/>
  <c r="P520" i="1"/>
  <c r="Q520" i="1" s="1"/>
  <c r="P519" i="1"/>
  <c r="Q519" i="1" s="1"/>
  <c r="P518" i="1"/>
  <c r="Q518" i="1" s="1"/>
  <c r="P517" i="1"/>
  <c r="Q517" i="1" s="1"/>
  <c r="P516" i="1"/>
  <c r="Q516" i="1" s="1"/>
  <c r="P515" i="1"/>
  <c r="Q515" i="1" s="1"/>
  <c r="P514" i="1"/>
  <c r="Q514" i="1" s="1"/>
  <c r="P513" i="1"/>
  <c r="Q513" i="1" s="1"/>
  <c r="P512" i="1"/>
  <c r="Q512" i="1" s="1"/>
  <c r="P511" i="1"/>
  <c r="Q511" i="1" s="1"/>
  <c r="P510" i="1"/>
  <c r="Q510" i="1" s="1"/>
  <c r="P509" i="1"/>
  <c r="Q509" i="1" s="1"/>
  <c r="P508" i="1"/>
  <c r="Q508" i="1" s="1"/>
  <c r="P507" i="1"/>
  <c r="Q507" i="1" s="1"/>
  <c r="P506" i="1"/>
  <c r="Q506" i="1" s="1"/>
  <c r="P505" i="1"/>
  <c r="Q505" i="1" s="1"/>
  <c r="P504" i="1"/>
  <c r="Q504" i="1" s="1"/>
  <c r="P503" i="1"/>
  <c r="Q503" i="1" s="1"/>
  <c r="A503" i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P502" i="1"/>
  <c r="Q502" i="1" s="1"/>
  <c r="C500" i="1"/>
  <c r="O499" i="1"/>
  <c r="N499" i="1"/>
  <c r="L499" i="1"/>
  <c r="K499" i="1"/>
  <c r="J499" i="1"/>
  <c r="I499" i="1"/>
  <c r="Q490" i="1"/>
  <c r="Q489" i="1"/>
  <c r="A488" i="1"/>
  <c r="A489" i="1" s="1"/>
  <c r="A490" i="1" s="1"/>
  <c r="A491" i="1" s="1"/>
  <c r="A492" i="1" s="1"/>
  <c r="A493" i="1" s="1"/>
  <c r="A494" i="1" s="1"/>
  <c r="O486" i="1"/>
  <c r="N486" i="1"/>
  <c r="L486" i="1"/>
  <c r="K486" i="1"/>
  <c r="J486" i="1"/>
  <c r="I486" i="1"/>
  <c r="A479" i="1"/>
  <c r="A480" i="1" s="1"/>
  <c r="A481" i="1" s="1"/>
  <c r="A482" i="1" s="1"/>
  <c r="A483" i="1" s="1"/>
  <c r="A484" i="1" s="1"/>
  <c r="A485" i="1" s="1"/>
  <c r="M477" i="1"/>
  <c r="L477" i="1"/>
  <c r="K477" i="1"/>
  <c r="J477" i="1"/>
  <c r="I477" i="1"/>
  <c r="Q476" i="1"/>
  <c r="Q475" i="1"/>
  <c r="Q474" i="1"/>
  <c r="Q473" i="1"/>
  <c r="Q472" i="1"/>
  <c r="Q471" i="1"/>
  <c r="Q470" i="1"/>
  <c r="Q469" i="1"/>
  <c r="Q468" i="1"/>
  <c r="P467" i="1"/>
  <c r="C467" i="2" s="1"/>
  <c r="P466" i="1"/>
  <c r="C466" i="2" s="1"/>
  <c r="P465" i="1"/>
  <c r="C465" i="2" s="1"/>
  <c r="P464" i="1"/>
  <c r="P463" i="1"/>
  <c r="C463" i="2" s="1"/>
  <c r="P462" i="1"/>
  <c r="C462" i="2" s="1"/>
  <c r="Q461" i="1"/>
  <c r="Q460" i="1"/>
  <c r="P459" i="1"/>
  <c r="C459" i="2" s="1"/>
  <c r="Q458" i="1"/>
  <c r="Q457" i="1"/>
  <c r="P456" i="1"/>
  <c r="Q455" i="1"/>
  <c r="Q454" i="1"/>
  <c r="P453" i="1"/>
  <c r="C453" i="2" s="1"/>
  <c r="P452" i="1"/>
  <c r="C452" i="2" s="1"/>
  <c r="Q451" i="1"/>
  <c r="P450" i="1"/>
  <c r="P449" i="1"/>
  <c r="P448" i="1"/>
  <c r="P447" i="1"/>
  <c r="P446" i="1"/>
  <c r="C446" i="2" s="1"/>
  <c r="P445" i="1"/>
  <c r="C445" i="2" s="1"/>
  <c r="P444" i="1"/>
  <c r="C444" i="2" s="1"/>
  <c r="P443" i="1"/>
  <c r="C443" i="2" s="1"/>
  <c r="P442" i="1"/>
  <c r="C442" i="2" s="1"/>
  <c r="P441" i="1"/>
  <c r="A441" i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P440" i="1"/>
  <c r="Q440" i="1" s="1"/>
  <c r="C438" i="1"/>
  <c r="O437" i="1"/>
  <c r="N437" i="1"/>
  <c r="L437" i="1"/>
  <c r="K437" i="1"/>
  <c r="J437" i="1"/>
  <c r="I437" i="1"/>
  <c r="O431" i="1"/>
  <c r="N431" i="1"/>
  <c r="L431" i="1"/>
  <c r="K431" i="1"/>
  <c r="J431" i="1"/>
  <c r="I431" i="1"/>
  <c r="M423" i="1"/>
  <c r="L423" i="1"/>
  <c r="K423" i="1"/>
  <c r="J423" i="1"/>
  <c r="I423" i="1"/>
  <c r="P422" i="1"/>
  <c r="P421" i="1"/>
  <c r="C421" i="2" s="1"/>
  <c r="P420" i="1"/>
  <c r="C420" i="2" s="1"/>
  <c r="P419" i="1"/>
  <c r="C419" i="2" s="1"/>
  <c r="P418" i="1"/>
  <c r="P417" i="1"/>
  <c r="C417" i="2" s="1"/>
  <c r="P416" i="1"/>
  <c r="C416" i="2" s="1"/>
  <c r="P415" i="1"/>
  <c r="C415" i="2" s="1"/>
  <c r="P414" i="1"/>
  <c r="P413" i="1"/>
  <c r="C413" i="2" s="1"/>
  <c r="P412" i="1"/>
  <c r="P411" i="1"/>
  <c r="C411" i="2" s="1"/>
  <c r="P410" i="1"/>
  <c r="A410" i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P409" i="1"/>
  <c r="C409" i="2" s="1"/>
  <c r="P408" i="1"/>
  <c r="C406" i="1"/>
  <c r="O405" i="1"/>
  <c r="N405" i="1"/>
  <c r="M405" i="1"/>
  <c r="L405" i="1"/>
  <c r="K405" i="1"/>
  <c r="J405" i="1"/>
  <c r="I405" i="1"/>
  <c r="P404" i="1"/>
  <c r="P403" i="1"/>
  <c r="C403" i="2" s="1"/>
  <c r="P402" i="1"/>
  <c r="C402" i="2" s="1"/>
  <c r="P401" i="1"/>
  <c r="P400" i="1"/>
  <c r="Q400" i="1" s="1"/>
  <c r="O399" i="1"/>
  <c r="N399" i="1"/>
  <c r="L399" i="1"/>
  <c r="K399" i="1"/>
  <c r="J399" i="1"/>
  <c r="I399" i="1"/>
  <c r="M388" i="1"/>
  <c r="L388" i="1"/>
  <c r="K388" i="1"/>
  <c r="J388" i="1"/>
  <c r="I388" i="1"/>
  <c r="P387" i="1"/>
  <c r="P386" i="1"/>
  <c r="C386" i="2" s="1"/>
  <c r="P385" i="1"/>
  <c r="Q384" i="1"/>
  <c r="Q383" i="1"/>
  <c r="Q382" i="1"/>
  <c r="P381" i="1"/>
  <c r="C381" i="2" s="1"/>
  <c r="P380" i="1"/>
  <c r="Q379" i="1"/>
  <c r="Q378" i="1"/>
  <c r="Q377" i="1"/>
  <c r="Q376" i="1"/>
  <c r="P375" i="1"/>
  <c r="C375" i="2" s="1"/>
  <c r="Q374" i="1"/>
  <c r="P373" i="1"/>
  <c r="A373" i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P372" i="1"/>
  <c r="Q372" i="1" s="1"/>
  <c r="C370" i="1"/>
  <c r="O369" i="1"/>
  <c r="N369" i="1"/>
  <c r="L369" i="1"/>
  <c r="K369" i="1"/>
  <c r="J369" i="1"/>
  <c r="I369" i="1"/>
  <c r="O364" i="1"/>
  <c r="N364" i="1"/>
  <c r="L364" i="1"/>
  <c r="K364" i="1"/>
  <c r="J364" i="1"/>
  <c r="I364" i="1"/>
  <c r="M352" i="1"/>
  <c r="L352" i="1"/>
  <c r="K352" i="1"/>
  <c r="J352" i="1"/>
  <c r="I352" i="1"/>
  <c r="Q348" i="1"/>
  <c r="Q347" i="1"/>
  <c r="Q346" i="1"/>
  <c r="Q345" i="1"/>
  <c r="P344" i="1"/>
  <c r="C344" i="2" s="1"/>
  <c r="P343" i="1"/>
  <c r="C343" i="2" s="1"/>
  <c r="P342" i="1"/>
  <c r="C342" i="2" s="1"/>
  <c r="P341" i="1"/>
  <c r="C341" i="2" s="1"/>
  <c r="P340" i="1"/>
  <c r="C340" i="2" s="1"/>
  <c r="P339" i="1"/>
  <c r="C339" i="2" s="1"/>
  <c r="P338" i="1"/>
  <c r="P337" i="1"/>
  <c r="C337" i="2" s="1"/>
  <c r="P336" i="1"/>
  <c r="C336" i="2" s="1"/>
  <c r="P335" i="1"/>
  <c r="C335" i="2" s="1"/>
  <c r="P334" i="1"/>
  <c r="C334" i="2" s="1"/>
  <c r="P333" i="1"/>
  <c r="C333" i="2" s="1"/>
  <c r="P332" i="1"/>
  <c r="C332" i="2" s="1"/>
  <c r="P331" i="1"/>
  <c r="C331" i="2" s="1"/>
  <c r="P330" i="1"/>
  <c r="C330" i="2" s="1"/>
  <c r="Q329" i="1"/>
  <c r="P328" i="1"/>
  <c r="C328" i="2" s="1"/>
  <c r="Q327" i="1"/>
  <c r="Q326" i="1"/>
  <c r="Q325" i="1"/>
  <c r="P324" i="1"/>
  <c r="Q323" i="1"/>
  <c r="Q322" i="1"/>
  <c r="P321" i="1"/>
  <c r="P320" i="1"/>
  <c r="Q320" i="1" s="1"/>
  <c r="C318" i="1"/>
  <c r="P317" i="1"/>
  <c r="O317" i="1"/>
  <c r="N317" i="1"/>
  <c r="M317" i="1"/>
  <c r="L317" i="1"/>
  <c r="K317" i="1"/>
  <c r="J317" i="1"/>
  <c r="I317" i="1"/>
  <c r="M315" i="1"/>
  <c r="L315" i="1"/>
  <c r="K315" i="1"/>
  <c r="J315" i="1"/>
  <c r="I315" i="1"/>
  <c r="P314" i="1"/>
  <c r="C314" i="2" s="1"/>
  <c r="P313" i="1"/>
  <c r="C313" i="2" s="1"/>
  <c r="P312" i="1"/>
  <c r="C312" i="2" s="1"/>
  <c r="M311" i="1"/>
  <c r="L311" i="1"/>
  <c r="K311" i="1"/>
  <c r="J311" i="1"/>
  <c r="I311" i="1"/>
  <c r="P310" i="1"/>
  <c r="C310" i="2" s="1"/>
  <c r="P309" i="1"/>
  <c r="C309" i="2" s="1"/>
  <c r="P308" i="1"/>
  <c r="C308" i="2" s="1"/>
  <c r="P307" i="1"/>
  <c r="C307" i="2" s="1"/>
  <c r="P306" i="1"/>
  <c r="C306" i="2" s="1"/>
  <c r="P305" i="1"/>
  <c r="C305" i="2" s="1"/>
  <c r="C303" i="1"/>
  <c r="M302" i="1"/>
  <c r="L302" i="1"/>
  <c r="K302" i="1"/>
  <c r="J302" i="1"/>
  <c r="I302" i="1"/>
  <c r="P301" i="1"/>
  <c r="Q301" i="1" s="1"/>
  <c r="P300" i="1"/>
  <c r="C300" i="2" s="1"/>
  <c r="C302" i="2" s="1"/>
  <c r="M299" i="1"/>
  <c r="L299" i="1"/>
  <c r="K299" i="1"/>
  <c r="J299" i="1"/>
  <c r="I299" i="1"/>
  <c r="P298" i="1"/>
  <c r="P297" i="1"/>
  <c r="P296" i="1"/>
  <c r="C296" i="2" s="1"/>
  <c r="P295" i="1"/>
  <c r="C295" i="2" s="1"/>
  <c r="P294" i="1"/>
  <c r="P293" i="1"/>
  <c r="P292" i="1"/>
  <c r="M291" i="1"/>
  <c r="L291" i="1"/>
  <c r="K291" i="1"/>
  <c r="J291" i="1"/>
  <c r="I291" i="1"/>
  <c r="P290" i="1"/>
  <c r="P289" i="1"/>
  <c r="P288" i="1"/>
  <c r="C288" i="2" s="1"/>
  <c r="P287" i="1"/>
  <c r="P286" i="1"/>
  <c r="P285" i="1"/>
  <c r="C285" i="2" s="1"/>
  <c r="P284" i="1"/>
  <c r="P283" i="1"/>
  <c r="P282" i="1"/>
  <c r="C282" i="2" s="1"/>
  <c r="P281" i="1"/>
  <c r="P280" i="1"/>
  <c r="P279" i="1"/>
  <c r="P278" i="1"/>
  <c r="P277" i="1"/>
  <c r="C277" i="2" s="1"/>
  <c r="P276" i="1"/>
  <c r="C276" i="2" s="1"/>
  <c r="P275" i="1"/>
  <c r="P274" i="1"/>
  <c r="P273" i="1"/>
  <c r="C273" i="2" s="1"/>
  <c r="P272" i="1"/>
  <c r="P271" i="1"/>
  <c r="P270" i="1"/>
  <c r="P269" i="1"/>
  <c r="P268" i="1"/>
  <c r="C268" i="2" s="1"/>
  <c r="P267" i="1"/>
  <c r="C267" i="2" s="1"/>
  <c r="P266" i="1"/>
  <c r="P265" i="1"/>
  <c r="C263" i="1"/>
  <c r="O262" i="1"/>
  <c r="N262" i="1"/>
  <c r="L262" i="1"/>
  <c r="K262" i="1"/>
  <c r="J262" i="1"/>
  <c r="I262" i="1"/>
  <c r="M257" i="1"/>
  <c r="P257" i="1" s="1"/>
  <c r="Q257" i="1" s="1"/>
  <c r="A216" i="1"/>
  <c r="A217" i="1" s="1"/>
  <c r="A218" i="1" s="1"/>
  <c r="A219" i="1" s="1"/>
  <c r="A220" i="1" s="1"/>
  <c r="A221" i="1" s="1"/>
  <c r="A222" i="1" s="1"/>
  <c r="A223" i="1" s="1"/>
  <c r="O214" i="1"/>
  <c r="N214" i="1"/>
  <c r="L214" i="1"/>
  <c r="K214" i="1"/>
  <c r="J214" i="1"/>
  <c r="I214" i="1"/>
  <c r="P183" i="1"/>
  <c r="Q183" i="1" s="1"/>
  <c r="A172" i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L170" i="1"/>
  <c r="K170" i="1"/>
  <c r="J170" i="1"/>
  <c r="I170" i="1"/>
  <c r="P169" i="1"/>
  <c r="C169" i="2" s="1"/>
  <c r="P168" i="1"/>
  <c r="P167" i="1"/>
  <c r="C167" i="2" s="1"/>
  <c r="P166" i="1"/>
  <c r="C166" i="2" s="1"/>
  <c r="P165" i="1"/>
  <c r="C165" i="2" s="1"/>
  <c r="P164" i="1"/>
  <c r="P163" i="1"/>
  <c r="C163" i="2" s="1"/>
  <c r="P162" i="1"/>
  <c r="C162" i="2" s="1"/>
  <c r="P161" i="1"/>
  <c r="C161" i="2" s="1"/>
  <c r="P160" i="1"/>
  <c r="P159" i="1"/>
  <c r="C159" i="2" s="1"/>
  <c r="P158" i="1"/>
  <c r="C158" i="2" s="1"/>
  <c r="P157" i="1"/>
  <c r="C157" i="2" s="1"/>
  <c r="P156" i="1"/>
  <c r="M155" i="1"/>
  <c r="M170" i="1" s="1"/>
  <c r="P154" i="1"/>
  <c r="C154" i="2" s="1"/>
  <c r="P153" i="1"/>
  <c r="C153" i="2" s="1"/>
  <c r="P152" i="1"/>
  <c r="P151" i="1"/>
  <c r="C151" i="2" s="1"/>
  <c r="P150" i="1"/>
  <c r="C150" i="2" s="1"/>
  <c r="P149" i="1"/>
  <c r="C149" i="2" s="1"/>
  <c r="P148" i="1"/>
  <c r="P147" i="1"/>
  <c r="C147" i="2" s="1"/>
  <c r="P146" i="1"/>
  <c r="C146" i="2" s="1"/>
  <c r="P145" i="1"/>
  <c r="C145" i="2" s="1"/>
  <c r="P144" i="1"/>
  <c r="P143" i="1"/>
  <c r="C143" i="2" s="1"/>
  <c r="P142" i="1"/>
  <c r="C142" i="2" s="1"/>
  <c r="P141" i="1"/>
  <c r="C141" i="2" s="1"/>
  <c r="P140" i="1"/>
  <c r="P139" i="1"/>
  <c r="C139" i="2" s="1"/>
  <c r="P138" i="1"/>
  <c r="C138" i="2" s="1"/>
  <c r="P137" i="1"/>
  <c r="C137" i="2" s="1"/>
  <c r="P136" i="1"/>
  <c r="P135" i="1"/>
  <c r="C135" i="2" s="1"/>
  <c r="P134" i="1"/>
  <c r="C134" i="2" s="1"/>
  <c r="P133" i="1"/>
  <c r="C133" i="2" s="1"/>
  <c r="P132" i="1"/>
  <c r="P131" i="1"/>
  <c r="C131" i="2" s="1"/>
  <c r="P130" i="1"/>
  <c r="C130" i="2" s="1"/>
  <c r="P129" i="1"/>
  <c r="C129" i="2" s="1"/>
  <c r="P128" i="1"/>
  <c r="P127" i="1"/>
  <c r="C127" i="2" s="1"/>
  <c r="P126" i="1"/>
  <c r="C126" i="2" s="1"/>
  <c r="P125" i="1"/>
  <c r="C125" i="2" s="1"/>
  <c r="P124" i="1"/>
  <c r="P123" i="1"/>
  <c r="C123" i="2" s="1"/>
  <c r="P122" i="1"/>
  <c r="C122" i="2" s="1"/>
  <c r="P121" i="1"/>
  <c r="C121" i="2" s="1"/>
  <c r="P120" i="1"/>
  <c r="P119" i="1"/>
  <c r="C119" i="2" s="1"/>
  <c r="P118" i="1"/>
  <c r="C118" i="2" s="1"/>
  <c r="P117" i="1"/>
  <c r="C117" i="2" s="1"/>
  <c r="P116" i="1"/>
  <c r="P115" i="1"/>
  <c r="C115" i="2" s="1"/>
  <c r="P114" i="1"/>
  <c r="C114" i="2" s="1"/>
  <c r="P113" i="1"/>
  <c r="C113" i="2" s="1"/>
  <c r="P112" i="1"/>
  <c r="P111" i="1"/>
  <c r="C111" i="2" s="1"/>
  <c r="P110" i="1"/>
  <c r="C110" i="2" s="1"/>
  <c r="P109" i="1"/>
  <c r="C109" i="2" s="1"/>
  <c r="P108" i="1"/>
  <c r="P107" i="1"/>
  <c r="C107" i="2" s="1"/>
  <c r="P106" i="1"/>
  <c r="Q106" i="1" s="1"/>
  <c r="P105" i="1"/>
  <c r="C105" i="2" s="1"/>
  <c r="P104" i="1"/>
  <c r="P103" i="1"/>
  <c r="C103" i="2" s="1"/>
  <c r="P102" i="1"/>
  <c r="C102" i="2" s="1"/>
  <c r="P101" i="1"/>
  <c r="C101" i="2" s="1"/>
  <c r="P100" i="1"/>
  <c r="P99" i="1"/>
  <c r="C99" i="2" s="1"/>
  <c r="P98" i="1"/>
  <c r="C98" i="2" s="1"/>
  <c r="P97" i="1"/>
  <c r="C97" i="2" s="1"/>
  <c r="P96" i="1"/>
  <c r="P95" i="1"/>
  <c r="C95" i="2" s="1"/>
  <c r="P94" i="1"/>
  <c r="C94" i="2" s="1"/>
  <c r="P93" i="1"/>
  <c r="C93" i="2" s="1"/>
  <c r="P92" i="1"/>
  <c r="P91" i="1"/>
  <c r="C91" i="2" s="1"/>
  <c r="P90" i="1"/>
  <c r="C90" i="2" s="1"/>
  <c r="P89" i="1"/>
  <c r="C89" i="2" s="1"/>
  <c r="P88" i="1"/>
  <c r="P87" i="1"/>
  <c r="C87" i="2" s="1"/>
  <c r="P86" i="1"/>
  <c r="C86" i="2" s="1"/>
  <c r="P85" i="1"/>
  <c r="C85" i="2" s="1"/>
  <c r="P84" i="1"/>
  <c r="P83" i="1"/>
  <c r="C83" i="2" s="1"/>
  <c r="P82" i="1"/>
  <c r="C82" i="2" s="1"/>
  <c r="P81" i="1"/>
  <c r="C81" i="2" s="1"/>
  <c r="P80" i="1"/>
  <c r="P79" i="1"/>
  <c r="C79" i="2" s="1"/>
  <c r="P78" i="1"/>
  <c r="C78" i="2" s="1"/>
  <c r="T78" i="2" s="1"/>
  <c r="P77" i="1"/>
  <c r="C77" i="2" s="1"/>
  <c r="T77" i="2" s="1"/>
  <c r="P76" i="1"/>
  <c r="P75" i="1"/>
  <c r="C75" i="2" s="1"/>
  <c r="T75" i="2" s="1"/>
  <c r="P74" i="1"/>
  <c r="C74" i="2" s="1"/>
  <c r="P73" i="1"/>
  <c r="C73" i="2" s="1"/>
  <c r="T73" i="2" s="1"/>
  <c r="P72" i="1"/>
  <c r="P71" i="1"/>
  <c r="C71" i="2" s="1"/>
  <c r="P70" i="1"/>
  <c r="C70" i="2" s="1"/>
  <c r="P69" i="1"/>
  <c r="C69" i="2" s="1"/>
  <c r="T69" i="2" s="1"/>
  <c r="P68" i="1"/>
  <c r="P67" i="1"/>
  <c r="C67" i="2" s="1"/>
  <c r="P66" i="1"/>
  <c r="C66" i="2" s="1"/>
  <c r="P65" i="1"/>
  <c r="C65" i="2" s="1"/>
  <c r="P64" i="1"/>
  <c r="P63" i="1"/>
  <c r="C63" i="2" s="1"/>
  <c r="P62" i="1"/>
  <c r="C62" i="2" s="1"/>
  <c r="T62" i="2" s="1"/>
  <c r="P61" i="1"/>
  <c r="C61" i="2" s="1"/>
  <c r="T61" i="2" s="1"/>
  <c r="P60" i="1"/>
  <c r="P59" i="1"/>
  <c r="C59" i="2" s="1"/>
  <c r="P58" i="1"/>
  <c r="C58" i="2" s="1"/>
  <c r="P57" i="1"/>
  <c r="C57" i="2" s="1"/>
  <c r="P56" i="1"/>
  <c r="P55" i="1"/>
  <c r="C55" i="2" s="1"/>
  <c r="P54" i="1"/>
  <c r="C54" i="2" s="1"/>
  <c r="P53" i="1"/>
  <c r="C53" i="2" s="1"/>
  <c r="T53" i="2" s="1"/>
  <c r="P52" i="1"/>
  <c r="P51" i="1"/>
  <c r="C51" i="2" s="1"/>
  <c r="P50" i="1"/>
  <c r="C50" i="2" s="1"/>
  <c r="P49" i="1"/>
  <c r="C49" i="2" s="1"/>
  <c r="P48" i="1"/>
  <c r="P47" i="1"/>
  <c r="C47" i="2" s="1"/>
  <c r="P46" i="1"/>
  <c r="C46" i="2" s="1"/>
  <c r="P45" i="1"/>
  <c r="C45" i="2" s="1"/>
  <c r="P44" i="1"/>
  <c r="P43" i="1"/>
  <c r="C43" i="2" s="1"/>
  <c r="P42" i="1"/>
  <c r="C42" i="2" s="1"/>
  <c r="P41" i="1"/>
  <c r="C41" i="2" s="1"/>
  <c r="P40" i="1"/>
  <c r="P39" i="1"/>
  <c r="C39" i="2" s="1"/>
  <c r="P38" i="1"/>
  <c r="C38" i="2" s="1"/>
  <c r="T38" i="2" s="1"/>
  <c r="P37" i="1"/>
  <c r="C37" i="2" s="1"/>
  <c r="T37" i="2" s="1"/>
  <c r="P36" i="1"/>
  <c r="P35" i="1"/>
  <c r="C35" i="2" s="1"/>
  <c r="P34" i="1"/>
  <c r="C34" i="2" s="1"/>
  <c r="T34" i="2" s="1"/>
  <c r="P33" i="1"/>
  <c r="C33" i="2" s="1"/>
  <c r="T33" i="2" s="1"/>
  <c r="P32" i="1"/>
  <c r="P31" i="1"/>
  <c r="C31" i="2" s="1"/>
  <c r="P30" i="1"/>
  <c r="C30" i="2" s="1"/>
  <c r="P29" i="1"/>
  <c r="C29" i="2" s="1"/>
  <c r="T29" i="2" s="1"/>
  <c r="P28" i="1"/>
  <c r="P27" i="1"/>
  <c r="C27" i="2" s="1"/>
  <c r="T27" i="2" s="1"/>
  <c r="P26" i="1"/>
  <c r="C26" i="2" s="1"/>
  <c r="T26" i="2" s="1"/>
  <c r="P25" i="1"/>
  <c r="C25" i="2" s="1"/>
  <c r="P24" i="1"/>
  <c r="P23" i="1"/>
  <c r="C23" i="2" s="1"/>
  <c r="P22" i="1"/>
  <c r="P21" i="1"/>
  <c r="C21" i="2" s="1"/>
  <c r="P20" i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Q19" i="1"/>
  <c r="C15" i="1"/>
  <c r="C16" i="1" s="1"/>
  <c r="C12" i="1"/>
  <c r="C13" i="1" s="1"/>
  <c r="C9" i="1"/>
  <c r="C10" i="1" s="1"/>
  <c r="A905" i="1" l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P900" i="1"/>
  <c r="M14" i="1"/>
  <c r="A890" i="1"/>
  <c r="A891" i="1" s="1"/>
  <c r="A892" i="1" s="1"/>
  <c r="A893" i="1" s="1"/>
  <c r="A894" i="1" s="1"/>
  <c r="A895" i="1" s="1"/>
  <c r="A896" i="1" s="1"/>
  <c r="A897" i="1" s="1"/>
  <c r="A224" i="2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C17" i="2"/>
  <c r="M262" i="2"/>
  <c r="M15" i="2" s="1"/>
  <c r="C183" i="2"/>
  <c r="T370" i="2"/>
  <c r="N263" i="2"/>
  <c r="M370" i="2"/>
  <c r="M406" i="2"/>
  <c r="F263" i="2"/>
  <c r="S263" i="2"/>
  <c r="H564" i="2"/>
  <c r="N564" i="2"/>
  <c r="L6" i="4"/>
  <c r="L787" i="2"/>
  <c r="R787" i="2"/>
  <c r="L263" i="2"/>
  <c r="J370" i="1"/>
  <c r="T958" i="2"/>
  <c r="F617" i="2"/>
  <c r="L617" i="2"/>
  <c r="H717" i="2"/>
  <c r="C698" i="2"/>
  <c r="H787" i="2"/>
  <c r="Q638" i="1"/>
  <c r="C11" i="2"/>
  <c r="Q922" i="1"/>
  <c r="Q420" i="1"/>
  <c r="Q158" i="1"/>
  <c r="I438" i="1"/>
  <c r="Q134" i="1"/>
  <c r="Q572" i="1"/>
  <c r="K677" i="1"/>
  <c r="Q568" i="1"/>
  <c r="Q78" i="1"/>
  <c r="Q924" i="1"/>
  <c r="Q26" i="1"/>
  <c r="J9" i="1"/>
  <c r="J10" i="1" s="1"/>
  <c r="J12" i="1"/>
  <c r="J13" i="1" s="1"/>
  <c r="Q98" i="1"/>
  <c r="Q150" i="1"/>
  <c r="Q50" i="1"/>
  <c r="Q445" i="1"/>
  <c r="I15" i="1"/>
  <c r="I16" i="1" s="1"/>
  <c r="Q138" i="1"/>
  <c r="Q574" i="1"/>
  <c r="Q866" i="1"/>
  <c r="Q883" i="1"/>
  <c r="C106" i="2"/>
  <c r="C952" i="2"/>
  <c r="I500" i="1"/>
  <c r="Q802" i="1"/>
  <c r="Q850" i="1"/>
  <c r="L931" i="1"/>
  <c r="Q62" i="1"/>
  <c r="Q416" i="1"/>
  <c r="Q444" i="1"/>
  <c r="Q772" i="1"/>
  <c r="Q42" i="1"/>
  <c r="Q86" i="1"/>
  <c r="Q114" i="1"/>
  <c r="Q622" i="1"/>
  <c r="K959" i="1"/>
  <c r="Q277" i="1"/>
  <c r="I617" i="1"/>
  <c r="Q620" i="1"/>
  <c r="Q38" i="1"/>
  <c r="Q74" i="1"/>
  <c r="Q110" i="1"/>
  <c r="Q146" i="1"/>
  <c r="I12" i="1"/>
  <c r="I13" i="1" s="1"/>
  <c r="Q300" i="1"/>
  <c r="M9" i="1"/>
  <c r="M10" i="1" s="1"/>
  <c r="P10" i="1" s="1"/>
  <c r="C10" i="2" s="1"/>
  <c r="L318" i="1"/>
  <c r="Q466" i="1"/>
  <c r="Q613" i="1"/>
  <c r="Q759" i="1"/>
  <c r="Q768" i="1"/>
  <c r="Q858" i="1"/>
  <c r="Q890" i="1"/>
  <c r="Q54" i="1"/>
  <c r="Q90" i="1"/>
  <c r="Q126" i="1"/>
  <c r="Q162" i="1"/>
  <c r="Q462" i="1"/>
  <c r="L757" i="1"/>
  <c r="N931" i="1"/>
  <c r="P616" i="1"/>
  <c r="Q122" i="1"/>
  <c r="Q276" i="1"/>
  <c r="I406" i="1"/>
  <c r="J438" i="1"/>
  <c r="Q442" i="1"/>
  <c r="Q634" i="1"/>
  <c r="Q765" i="1"/>
  <c r="Q30" i="1"/>
  <c r="Q66" i="1"/>
  <c r="Q102" i="1"/>
  <c r="J406" i="1"/>
  <c r="Q615" i="1"/>
  <c r="Q692" i="1"/>
  <c r="I787" i="1"/>
  <c r="Q780" i="1"/>
  <c r="Q806" i="1"/>
  <c r="Q862" i="1"/>
  <c r="Q887" i="1"/>
  <c r="Q46" i="1"/>
  <c r="Q70" i="1"/>
  <c r="Q94" i="1"/>
  <c r="Q118" i="1"/>
  <c r="Q142" i="1"/>
  <c r="Q166" i="1"/>
  <c r="Q267" i="1"/>
  <c r="Q295" i="1"/>
  <c r="Q402" i="1"/>
  <c r="Q443" i="1"/>
  <c r="Q452" i="1"/>
  <c r="L582" i="1"/>
  <c r="Q630" i="1"/>
  <c r="J677" i="1"/>
  <c r="Q686" i="1"/>
  <c r="Q761" i="1"/>
  <c r="K787" i="1"/>
  <c r="Q781" i="1"/>
  <c r="Q854" i="1"/>
  <c r="Q879" i="1"/>
  <c r="O12" i="1"/>
  <c r="O15" i="1"/>
  <c r="K12" i="1"/>
  <c r="K13" i="1" s="1"/>
  <c r="Q614" i="1"/>
  <c r="Q626" i="1"/>
  <c r="Q730" i="1"/>
  <c r="Q776" i="1"/>
  <c r="Q268" i="1"/>
  <c r="Q296" i="1"/>
  <c r="Q328" i="1"/>
  <c r="Q403" i="1"/>
  <c r="Q726" i="1"/>
  <c r="M787" i="1"/>
  <c r="Q782" i="1"/>
  <c r="P783" i="1"/>
  <c r="Q846" i="1"/>
  <c r="Q870" i="1"/>
  <c r="Q894" i="1"/>
  <c r="J959" i="1"/>
  <c r="Q34" i="1"/>
  <c r="Q58" i="1"/>
  <c r="Q82" i="1"/>
  <c r="Q130" i="1"/>
  <c r="Q154" i="1"/>
  <c r="J15" i="1"/>
  <c r="J16" i="1" s="1"/>
  <c r="K15" i="1"/>
  <c r="K16" i="1" s="1"/>
  <c r="I318" i="1"/>
  <c r="J318" i="1"/>
  <c r="C22" i="2"/>
  <c r="Q22" i="1"/>
  <c r="C28" i="2"/>
  <c r="T28" i="2" s="1"/>
  <c r="Q28" i="1"/>
  <c r="C36" i="2"/>
  <c r="T36" i="2" s="1"/>
  <c r="Q36" i="1"/>
  <c r="C44" i="2"/>
  <c r="Q44" i="1"/>
  <c r="C52" i="2"/>
  <c r="T52" i="2" s="1"/>
  <c r="Q52" i="1"/>
  <c r="C60" i="2"/>
  <c r="Q60" i="1"/>
  <c r="C68" i="2"/>
  <c r="Q68" i="1"/>
  <c r="C76" i="2"/>
  <c r="T76" i="2" s="1"/>
  <c r="Q76" i="1"/>
  <c r="C84" i="2"/>
  <c r="T84" i="2" s="1"/>
  <c r="Q84" i="1"/>
  <c r="C92" i="2"/>
  <c r="Q92" i="1"/>
  <c r="C100" i="2"/>
  <c r="Q100" i="1"/>
  <c r="C108" i="2"/>
  <c r="Q108" i="1"/>
  <c r="C116" i="2"/>
  <c r="Q116" i="1"/>
  <c r="C124" i="2"/>
  <c r="Q124" i="1"/>
  <c r="C132" i="2"/>
  <c r="Q132" i="1"/>
  <c r="C140" i="2"/>
  <c r="Q140" i="1"/>
  <c r="C148" i="2"/>
  <c r="R148" i="2" s="1"/>
  <c r="Q148" i="1"/>
  <c r="C156" i="2"/>
  <c r="Q156" i="1"/>
  <c r="C164" i="2"/>
  <c r="Q164" i="1"/>
  <c r="L263" i="1"/>
  <c r="C265" i="2"/>
  <c r="Q265" i="1"/>
  <c r="C271" i="2"/>
  <c r="Q271" i="1"/>
  <c r="C279" i="2"/>
  <c r="Q279" i="1"/>
  <c r="C283" i="2"/>
  <c r="Q283" i="1"/>
  <c r="C289" i="2"/>
  <c r="Q289" i="1"/>
  <c r="C293" i="2"/>
  <c r="Q293" i="1"/>
  <c r="I303" i="1"/>
  <c r="C321" i="2"/>
  <c r="Q321" i="1"/>
  <c r="C338" i="2"/>
  <c r="Q338" i="1"/>
  <c r="C408" i="2"/>
  <c r="P423" i="1"/>
  <c r="Q408" i="1"/>
  <c r="C412" i="2"/>
  <c r="Q412" i="1"/>
  <c r="C418" i="2"/>
  <c r="Q418" i="1"/>
  <c r="C447" i="2"/>
  <c r="Q447" i="1"/>
  <c r="C449" i="2"/>
  <c r="Q449" i="1"/>
  <c r="C456" i="2"/>
  <c r="Q456" i="1"/>
  <c r="J500" i="1"/>
  <c r="L500" i="1"/>
  <c r="O500" i="1"/>
  <c r="C20" i="2"/>
  <c r="Q20" i="1"/>
  <c r="C24" i="2"/>
  <c r="Q24" i="1"/>
  <c r="C32" i="2"/>
  <c r="Q32" i="1"/>
  <c r="C40" i="2"/>
  <c r="Q40" i="1"/>
  <c r="Q48" i="1"/>
  <c r="C48" i="2"/>
  <c r="C56" i="2"/>
  <c r="Q56" i="1"/>
  <c r="C64" i="2"/>
  <c r="Q64" i="1"/>
  <c r="C72" i="2"/>
  <c r="Q72" i="1"/>
  <c r="C80" i="2"/>
  <c r="T80" i="2" s="1"/>
  <c r="Q80" i="1"/>
  <c r="C88" i="2"/>
  <c r="Q88" i="1"/>
  <c r="C96" i="2"/>
  <c r="Q96" i="1"/>
  <c r="C104" i="2"/>
  <c r="Q104" i="1"/>
  <c r="C112" i="2"/>
  <c r="Q112" i="1"/>
  <c r="C120" i="2"/>
  <c r="Q120" i="1"/>
  <c r="C128" i="2"/>
  <c r="Q128" i="1"/>
  <c r="C136" i="2"/>
  <c r="Q136" i="1"/>
  <c r="C144" i="2"/>
  <c r="Q144" i="1"/>
  <c r="C152" i="2"/>
  <c r="Q152" i="1"/>
  <c r="C160" i="2"/>
  <c r="Q160" i="1"/>
  <c r="C168" i="2"/>
  <c r="Q168" i="1"/>
  <c r="C270" i="2"/>
  <c r="Q270" i="1"/>
  <c r="C274" i="2"/>
  <c r="Q274" i="1"/>
  <c r="C280" i="2"/>
  <c r="Q280" i="1"/>
  <c r="C286" i="2"/>
  <c r="Q286" i="1"/>
  <c r="C292" i="2"/>
  <c r="Q292" i="1"/>
  <c r="C298" i="2"/>
  <c r="Q298" i="1"/>
  <c r="C324" i="2"/>
  <c r="Q324" i="1"/>
  <c r="I9" i="1"/>
  <c r="I10" i="1" s="1"/>
  <c r="K370" i="1"/>
  <c r="C373" i="2"/>
  <c r="Q373" i="1"/>
  <c r="K406" i="1"/>
  <c r="C410" i="2"/>
  <c r="Q410" i="1"/>
  <c r="C414" i="2"/>
  <c r="Q414" i="1"/>
  <c r="C422" i="2"/>
  <c r="Q422" i="1"/>
  <c r="C441" i="2"/>
  <c r="Q441" i="1"/>
  <c r="C448" i="2"/>
  <c r="Q448" i="1"/>
  <c r="C450" i="2"/>
  <c r="Q450" i="1"/>
  <c r="C464" i="2"/>
  <c r="Q464" i="1"/>
  <c r="I564" i="1"/>
  <c r="K564" i="1"/>
  <c r="K582" i="1"/>
  <c r="J617" i="1"/>
  <c r="L617" i="1"/>
  <c r="L677" i="1"/>
  <c r="K717" i="1"/>
  <c r="J757" i="1"/>
  <c r="C770" i="2"/>
  <c r="Q770" i="1"/>
  <c r="C778" i="2"/>
  <c r="Q778" i="1"/>
  <c r="C798" i="2"/>
  <c r="Q798" i="1"/>
  <c r="C808" i="2"/>
  <c r="Q808" i="1"/>
  <c r="C842" i="2"/>
  <c r="Q842" i="1"/>
  <c r="C848" i="2"/>
  <c r="Q848" i="1"/>
  <c r="C856" i="2"/>
  <c r="Q856" i="1"/>
  <c r="C864" i="2"/>
  <c r="Q864" i="1"/>
  <c r="C872" i="2"/>
  <c r="Q872" i="1"/>
  <c r="C881" i="2"/>
  <c r="Q881" i="1"/>
  <c r="C889" i="2"/>
  <c r="Q889" i="1"/>
  <c r="C896" i="2"/>
  <c r="Q896" i="1"/>
  <c r="P952" i="1"/>
  <c r="Q933" i="1"/>
  <c r="N12" i="1"/>
  <c r="I263" i="1"/>
  <c r="N15" i="1"/>
  <c r="J303" i="1"/>
  <c r="L303" i="1"/>
  <c r="L12" i="1"/>
  <c r="L13" i="1" s="1"/>
  <c r="K318" i="1"/>
  <c r="N500" i="1"/>
  <c r="Q540" i="1"/>
  <c r="L564" i="1"/>
  <c r="P544" i="1"/>
  <c r="J564" i="1"/>
  <c r="Q566" i="1"/>
  <c r="Q576" i="1"/>
  <c r="J582" i="1"/>
  <c r="K617" i="1"/>
  <c r="Q624" i="1"/>
  <c r="Q628" i="1"/>
  <c r="Q632" i="1"/>
  <c r="I677" i="1"/>
  <c r="Q681" i="1"/>
  <c r="Q684" i="1"/>
  <c r="Q685" i="1"/>
  <c r="Q689" i="1"/>
  <c r="Q691" i="1"/>
  <c r="Q694" i="1"/>
  <c r="L717" i="1"/>
  <c r="Q720" i="1"/>
  <c r="Q728" i="1"/>
  <c r="I757" i="1"/>
  <c r="K757" i="1"/>
  <c r="C763" i="2"/>
  <c r="Q763" i="1"/>
  <c r="C774" i="2"/>
  <c r="Q774" i="1"/>
  <c r="C804" i="2"/>
  <c r="Q804" i="1"/>
  <c r="C844" i="2"/>
  <c r="Q844" i="1"/>
  <c r="C852" i="2"/>
  <c r="Q852" i="1"/>
  <c r="C860" i="2"/>
  <c r="Q860" i="1"/>
  <c r="C868" i="2"/>
  <c r="Q868" i="1"/>
  <c r="I874" i="1"/>
  <c r="C877" i="2"/>
  <c r="Q877" i="1"/>
  <c r="C885" i="2"/>
  <c r="Q885" i="1"/>
  <c r="C892" i="2"/>
  <c r="D892" i="2" s="1"/>
  <c r="Q892" i="1"/>
  <c r="C929" i="2"/>
  <c r="Q929" i="1"/>
  <c r="N15" i="2"/>
  <c r="P9" i="2"/>
  <c r="C786" i="2"/>
  <c r="U903" i="2"/>
  <c r="C903" i="2" s="1"/>
  <c r="M903" i="1" s="1"/>
  <c r="P903" i="1" s="1"/>
  <c r="Q903" i="1" s="1"/>
  <c r="M921" i="2"/>
  <c r="M12" i="2" s="1"/>
  <c r="H53" i="3"/>
  <c r="P779" i="1"/>
  <c r="J787" i="1"/>
  <c r="K874" i="1"/>
  <c r="J874" i="1"/>
  <c r="I931" i="1"/>
  <c r="K931" i="1"/>
  <c r="O931" i="1"/>
  <c r="M959" i="1"/>
  <c r="L959" i="1"/>
  <c r="T262" i="2"/>
  <c r="N677" i="2"/>
  <c r="T677" i="2"/>
  <c r="L958" i="2"/>
  <c r="E8" i="3"/>
  <c r="E7" i="3" s="1"/>
  <c r="H7" i="3" s="1"/>
  <c r="E10" i="3"/>
  <c r="H10" i="3" s="1"/>
  <c r="K6" i="4"/>
  <c r="I69" i="4"/>
  <c r="I6" i="4" s="1"/>
  <c r="J6" i="4"/>
  <c r="K8" i="5"/>
  <c r="H8" i="6"/>
  <c r="I8" i="6"/>
  <c r="M8" i="6"/>
  <c r="O8" i="6"/>
  <c r="D15" i="2"/>
  <c r="J15" i="2"/>
  <c r="F15" i="2"/>
  <c r="F370" i="2"/>
  <c r="N370" i="2"/>
  <c r="O15" i="2"/>
  <c r="G564" i="2"/>
  <c r="M564" i="2"/>
  <c r="S564" i="2"/>
  <c r="F931" i="2"/>
  <c r="E12" i="2"/>
  <c r="Q12" i="2"/>
  <c r="H370" i="2"/>
  <c r="P370" i="2"/>
  <c r="I677" i="2"/>
  <c r="O677" i="2"/>
  <c r="T717" i="2"/>
  <c r="J9" i="2"/>
  <c r="J370" i="2"/>
  <c r="D406" i="2"/>
  <c r="J406" i="2"/>
  <c r="P406" i="2"/>
  <c r="D677" i="2"/>
  <c r="J677" i="2"/>
  <c r="P677" i="2"/>
  <c r="F757" i="2"/>
  <c r="L757" i="2"/>
  <c r="R757" i="2"/>
  <c r="O931" i="2"/>
  <c r="E406" i="2"/>
  <c r="K406" i="2"/>
  <c r="Q406" i="2"/>
  <c r="D370" i="2"/>
  <c r="S370" i="2"/>
  <c r="H12" i="2"/>
  <c r="N12" i="2"/>
  <c r="D12" i="2"/>
  <c r="J12" i="2"/>
  <c r="P12" i="2"/>
  <c r="G717" i="2"/>
  <c r="M717" i="2"/>
  <c r="S717" i="2"/>
  <c r="S874" i="2"/>
  <c r="Q368" i="1"/>
  <c r="P368" i="1"/>
  <c r="K9" i="2"/>
  <c r="F564" i="2"/>
  <c r="L564" i="2"/>
  <c r="R564" i="2"/>
  <c r="R617" i="2"/>
  <c r="E677" i="2"/>
  <c r="K677" i="2"/>
  <c r="Q677" i="2"/>
  <c r="F717" i="2"/>
  <c r="L717" i="2"/>
  <c r="R717" i="2"/>
  <c r="S757" i="2"/>
  <c r="G787" i="2"/>
  <c r="M787" i="2"/>
  <c r="S787" i="2"/>
  <c r="N874" i="2"/>
  <c r="E958" i="2"/>
  <c r="K958" i="2"/>
  <c r="K12" i="2"/>
  <c r="I12" i="2"/>
  <c r="O12" i="2"/>
  <c r="H318" i="2"/>
  <c r="N318" i="2"/>
  <c r="I370" i="2"/>
  <c r="Q370" i="2"/>
  <c r="G438" i="2"/>
  <c r="M438" i="2"/>
  <c r="S438" i="2"/>
  <c r="G500" i="2"/>
  <c r="M500" i="2"/>
  <c r="S500" i="2"/>
  <c r="G617" i="2"/>
  <c r="M617" i="2"/>
  <c r="F677" i="2"/>
  <c r="L677" i="2"/>
  <c r="R677" i="2"/>
  <c r="F787" i="2"/>
  <c r="I318" i="2"/>
  <c r="O318" i="2"/>
  <c r="O370" i="2"/>
  <c r="K370" i="2"/>
  <c r="L15" i="2"/>
  <c r="R15" i="2"/>
  <c r="H500" i="2"/>
  <c r="N500" i="2"/>
  <c r="T500" i="2"/>
  <c r="H617" i="2"/>
  <c r="N617" i="2"/>
  <c r="T617" i="2"/>
  <c r="G677" i="2"/>
  <c r="M677" i="2"/>
  <c r="S677" i="2"/>
  <c r="N717" i="2"/>
  <c r="F874" i="2"/>
  <c r="U952" i="2"/>
  <c r="F12" i="2"/>
  <c r="L12" i="2"/>
  <c r="R12" i="2"/>
  <c r="G406" i="2"/>
  <c r="S15" i="2"/>
  <c r="G12" i="2"/>
  <c r="S12" i="2"/>
  <c r="I564" i="2"/>
  <c r="O564" i="2"/>
  <c r="I617" i="2"/>
  <c r="O617" i="2"/>
  <c r="J874" i="2"/>
  <c r="H958" i="2"/>
  <c r="N9" i="2"/>
  <c r="P15" i="2"/>
  <c r="F9" i="2"/>
  <c r="L303" i="2"/>
  <c r="R303" i="2"/>
  <c r="F303" i="2"/>
  <c r="E370" i="2"/>
  <c r="T438" i="2"/>
  <c r="P564" i="2"/>
  <c r="F582" i="2"/>
  <c r="L582" i="2"/>
  <c r="R582" i="2"/>
  <c r="D717" i="2"/>
  <c r="J717" i="2"/>
  <c r="P717" i="2"/>
  <c r="K874" i="2"/>
  <c r="C669" i="2"/>
  <c r="M640" i="1"/>
  <c r="Q303" i="2"/>
  <c r="K582" i="2"/>
  <c r="C841" i="2"/>
  <c r="S9" i="2"/>
  <c r="G15" i="2"/>
  <c r="K263" i="2"/>
  <c r="I500" i="2"/>
  <c r="O500" i="2"/>
  <c r="D617" i="2"/>
  <c r="J617" i="2"/>
  <c r="P617" i="2"/>
  <c r="H677" i="2"/>
  <c r="U669" i="2"/>
  <c r="U676" i="2"/>
  <c r="I757" i="2"/>
  <c r="O757" i="2"/>
  <c r="N787" i="2"/>
  <c r="L874" i="2"/>
  <c r="I15" i="2"/>
  <c r="S958" i="2"/>
  <c r="N958" i="2"/>
  <c r="K303" i="2"/>
  <c r="L438" i="2"/>
  <c r="E582" i="2"/>
  <c r="H15" i="2"/>
  <c r="G303" i="2"/>
  <c r="M303" i="2"/>
  <c r="S303" i="2"/>
  <c r="D318" i="2"/>
  <c r="J318" i="2"/>
  <c r="P318" i="2"/>
  <c r="U399" i="2"/>
  <c r="U406" i="2" s="1"/>
  <c r="I406" i="2"/>
  <c r="H438" i="2"/>
  <c r="N438" i="2"/>
  <c r="U486" i="2"/>
  <c r="D500" i="2"/>
  <c r="J500" i="2"/>
  <c r="P500" i="2"/>
  <c r="G582" i="2"/>
  <c r="M582" i="2"/>
  <c r="S582" i="2"/>
  <c r="G757" i="2"/>
  <c r="M757" i="2"/>
  <c r="D757" i="2"/>
  <c r="J757" i="2"/>
  <c r="P757" i="2"/>
  <c r="U841" i="2"/>
  <c r="N931" i="2"/>
  <c r="G958" i="2"/>
  <c r="M958" i="2"/>
  <c r="I958" i="2"/>
  <c r="O958" i="2"/>
  <c r="K15" i="2"/>
  <c r="Q15" i="2"/>
  <c r="H303" i="2"/>
  <c r="N303" i="2"/>
  <c r="T303" i="2"/>
  <c r="F406" i="2"/>
  <c r="L406" i="2"/>
  <c r="R406" i="2"/>
  <c r="U436" i="2"/>
  <c r="C436" i="2" s="1"/>
  <c r="M436" i="1" s="1"/>
  <c r="P436" i="1" s="1"/>
  <c r="Q436" i="1" s="1"/>
  <c r="E500" i="2"/>
  <c r="K500" i="2"/>
  <c r="Q500" i="2"/>
  <c r="H582" i="2"/>
  <c r="N582" i="2"/>
  <c r="D787" i="2"/>
  <c r="J787" i="2"/>
  <c r="P787" i="2"/>
  <c r="U783" i="2"/>
  <c r="P874" i="2"/>
  <c r="H931" i="2"/>
  <c r="E15" i="2"/>
  <c r="K931" i="2"/>
  <c r="D958" i="2"/>
  <c r="J958" i="2"/>
  <c r="P958" i="2"/>
  <c r="L9" i="2"/>
  <c r="F318" i="2"/>
  <c r="L318" i="2"/>
  <c r="R318" i="2"/>
  <c r="S406" i="2"/>
  <c r="F500" i="2"/>
  <c r="L500" i="2"/>
  <c r="R500" i="2"/>
  <c r="I582" i="2"/>
  <c r="O582" i="2"/>
  <c r="E787" i="2"/>
  <c r="K787" i="2"/>
  <c r="Q787" i="2"/>
  <c r="U786" i="2"/>
  <c r="E303" i="2"/>
  <c r="F438" i="2"/>
  <c r="R438" i="2"/>
  <c r="Q582" i="2"/>
  <c r="D303" i="2"/>
  <c r="J303" i="2"/>
  <c r="P303" i="2"/>
  <c r="L370" i="2"/>
  <c r="R370" i="2"/>
  <c r="E438" i="2"/>
  <c r="K438" i="2"/>
  <c r="Q438" i="2"/>
  <c r="D564" i="2"/>
  <c r="J564" i="2"/>
  <c r="D582" i="2"/>
  <c r="J582" i="2"/>
  <c r="P582" i="2"/>
  <c r="U605" i="2"/>
  <c r="E717" i="2"/>
  <c r="K717" i="2"/>
  <c r="Q717" i="2"/>
  <c r="I931" i="2"/>
  <c r="M698" i="1"/>
  <c r="M717" i="1" s="1"/>
  <c r="M399" i="1"/>
  <c r="M406" i="1" s="1"/>
  <c r="P696" i="1"/>
  <c r="Q696" i="1" s="1"/>
  <c r="E931" i="2"/>
  <c r="K9" i="1"/>
  <c r="C266" i="2"/>
  <c r="Q266" i="1"/>
  <c r="C281" i="2"/>
  <c r="Q281" i="1"/>
  <c r="C290" i="2"/>
  <c r="Q290" i="1"/>
  <c r="M303" i="1"/>
  <c r="Q332" i="1"/>
  <c r="Q341" i="1"/>
  <c r="P392" i="1"/>
  <c r="Q392" i="1" s="1"/>
  <c r="C575" i="2"/>
  <c r="T575" i="2" s="1"/>
  <c r="Q575" i="1"/>
  <c r="C8" i="1"/>
  <c r="C278" i="2"/>
  <c r="Q278" i="1"/>
  <c r="Q313" i="1"/>
  <c r="C320" i="2"/>
  <c r="P352" i="1"/>
  <c r="C380" i="2"/>
  <c r="Q380" i="1"/>
  <c r="L406" i="1"/>
  <c r="P432" i="1"/>
  <c r="Q446" i="1"/>
  <c r="Q306" i="1"/>
  <c r="J263" i="1"/>
  <c r="C275" i="2"/>
  <c r="Q275" i="1"/>
  <c r="C287" i="2"/>
  <c r="Q287" i="1"/>
  <c r="K303" i="1"/>
  <c r="I370" i="1"/>
  <c r="C385" i="2"/>
  <c r="Q385" i="1"/>
  <c r="P405" i="1"/>
  <c r="P424" i="1"/>
  <c r="K438" i="1"/>
  <c r="L15" i="1"/>
  <c r="L16" i="1" s="1"/>
  <c r="K263" i="1"/>
  <c r="C297" i="2"/>
  <c r="Q297" i="1"/>
  <c r="L370" i="1"/>
  <c r="C404" i="2"/>
  <c r="Q404" i="1"/>
  <c r="L438" i="1"/>
  <c r="C269" i="2"/>
  <c r="Q269" i="1"/>
  <c r="C387" i="2"/>
  <c r="Q387" i="1"/>
  <c r="C272" i="2"/>
  <c r="Q272" i="1"/>
  <c r="C284" i="2"/>
  <c r="Q284" i="1"/>
  <c r="L9" i="1"/>
  <c r="C294" i="2"/>
  <c r="Q294" i="1"/>
  <c r="Q309" i="1"/>
  <c r="M318" i="1"/>
  <c r="Q335" i="1"/>
  <c r="Q344" i="1"/>
  <c r="C372" i="2"/>
  <c r="P388" i="1"/>
  <c r="C401" i="2"/>
  <c r="Q401" i="1"/>
  <c r="C440" i="2"/>
  <c r="P477" i="1"/>
  <c r="C680" i="2"/>
  <c r="P695" i="1"/>
  <c r="Q680" i="1"/>
  <c r="C629" i="2"/>
  <c r="Q629" i="1"/>
  <c r="T67" i="2"/>
  <c r="E67" i="2"/>
  <c r="R67" i="2"/>
  <c r="D67" i="2"/>
  <c r="M67" i="2"/>
  <c r="I67" i="2"/>
  <c r="U67" i="2"/>
  <c r="G67" i="2"/>
  <c r="P291" i="1"/>
  <c r="P302" i="1"/>
  <c r="P315" i="1"/>
  <c r="C619" i="2"/>
  <c r="P639" i="1"/>
  <c r="Q619" i="1"/>
  <c r="C690" i="2"/>
  <c r="Q690" i="1"/>
  <c r="C764" i="2"/>
  <c r="Q764" i="1"/>
  <c r="Q21" i="1"/>
  <c r="Q23" i="1"/>
  <c r="Q25" i="1"/>
  <c r="Q27" i="1"/>
  <c r="Q29" i="1"/>
  <c r="Q31" i="1"/>
  <c r="Q33" i="1"/>
  <c r="Q35" i="1"/>
  <c r="Q37" i="1"/>
  <c r="Q39" i="1"/>
  <c r="Q41" i="1"/>
  <c r="Q43" i="1"/>
  <c r="Q45" i="1"/>
  <c r="Q47" i="1"/>
  <c r="Q49" i="1"/>
  <c r="Q51" i="1"/>
  <c r="Q53" i="1"/>
  <c r="Q55" i="1"/>
  <c r="Q57" i="1"/>
  <c r="Q59" i="1"/>
  <c r="Q61" i="1"/>
  <c r="Q63" i="1"/>
  <c r="Q65" i="1"/>
  <c r="Q67" i="1"/>
  <c r="Q69" i="1"/>
  <c r="Q71" i="1"/>
  <c r="Q73" i="1"/>
  <c r="Q75" i="1"/>
  <c r="Q77" i="1"/>
  <c r="Q79" i="1"/>
  <c r="Q81" i="1"/>
  <c r="Q83" i="1"/>
  <c r="Q85" i="1"/>
  <c r="Q87" i="1"/>
  <c r="Q89" i="1"/>
  <c r="Q91" i="1"/>
  <c r="Q93" i="1"/>
  <c r="Q95" i="1"/>
  <c r="Q97" i="1"/>
  <c r="Q99" i="1"/>
  <c r="Q101" i="1"/>
  <c r="Q103" i="1"/>
  <c r="Q105" i="1"/>
  <c r="Q107" i="1"/>
  <c r="Q109" i="1"/>
  <c r="Q111" i="1"/>
  <c r="Q113" i="1"/>
  <c r="Q115" i="1"/>
  <c r="Q117" i="1"/>
  <c r="Q119" i="1"/>
  <c r="Q121" i="1"/>
  <c r="Q123" i="1"/>
  <c r="Q125" i="1"/>
  <c r="Q127" i="1"/>
  <c r="Q129" i="1"/>
  <c r="Q131" i="1"/>
  <c r="Q133" i="1"/>
  <c r="Q135" i="1"/>
  <c r="Q137" i="1"/>
  <c r="Q139" i="1"/>
  <c r="Q141" i="1"/>
  <c r="Q143" i="1"/>
  <c r="Q145" i="1"/>
  <c r="Q147" i="1"/>
  <c r="Q149" i="1"/>
  <c r="Q151" i="1"/>
  <c r="Q153" i="1"/>
  <c r="P155" i="1"/>
  <c r="P170" i="1" s="1"/>
  <c r="Q307" i="1"/>
  <c r="Q310" i="1"/>
  <c r="P311" i="1"/>
  <c r="Q330" i="1"/>
  <c r="Q333" i="1"/>
  <c r="Q336" i="1"/>
  <c r="Q339" i="1"/>
  <c r="Q342" i="1"/>
  <c r="Q375" i="1"/>
  <c r="Q409" i="1"/>
  <c r="Q411" i="1"/>
  <c r="Q413" i="1"/>
  <c r="Q415" i="1"/>
  <c r="Q417" i="1"/>
  <c r="Q419" i="1"/>
  <c r="Q421" i="1"/>
  <c r="Q453" i="1"/>
  <c r="Q463" i="1"/>
  <c r="Q465" i="1"/>
  <c r="Q467" i="1"/>
  <c r="M582" i="1"/>
  <c r="C573" i="2"/>
  <c r="T573" i="2" s="1"/>
  <c r="Q573" i="1"/>
  <c r="C577" i="2"/>
  <c r="Q577" i="1"/>
  <c r="M676" i="1"/>
  <c r="P670" i="1"/>
  <c r="C633" i="2"/>
  <c r="Q633" i="1"/>
  <c r="Q157" i="1"/>
  <c r="Q159" i="1"/>
  <c r="Q161" i="1"/>
  <c r="Q163" i="1"/>
  <c r="Q165" i="1"/>
  <c r="Q167" i="1"/>
  <c r="Q169" i="1"/>
  <c r="Q273" i="1"/>
  <c r="Q282" i="1"/>
  <c r="Q285" i="1"/>
  <c r="Q288" i="1"/>
  <c r="P299" i="1"/>
  <c r="C311" i="2"/>
  <c r="C315" i="2"/>
  <c r="Q478" i="1"/>
  <c r="K500" i="1"/>
  <c r="Q545" i="1"/>
  <c r="C561" i="2"/>
  <c r="T561" i="2" s="1"/>
  <c r="Q561" i="1"/>
  <c r="C571" i="2"/>
  <c r="P578" i="1"/>
  <c r="Q571" i="1"/>
  <c r="C623" i="2"/>
  <c r="Q623" i="1"/>
  <c r="C627" i="2"/>
  <c r="Q627" i="1"/>
  <c r="C631" i="2"/>
  <c r="Q631" i="1"/>
  <c r="C635" i="2"/>
  <c r="Q635" i="1"/>
  <c r="C621" i="2"/>
  <c r="Q621" i="1"/>
  <c r="C625" i="2"/>
  <c r="Q625" i="1"/>
  <c r="C795" i="2"/>
  <c r="Q795" i="1"/>
  <c r="M146" i="2"/>
  <c r="D146" i="2"/>
  <c r="U146" i="2"/>
  <c r="R146" i="2"/>
  <c r="Q305" i="1"/>
  <c r="Q308" i="1"/>
  <c r="Q312" i="1"/>
  <c r="Q331" i="1"/>
  <c r="Q334" i="1"/>
  <c r="Q337" i="1"/>
  <c r="Q340" i="1"/>
  <c r="Q343" i="1"/>
  <c r="Q381" i="1"/>
  <c r="Q386" i="1"/>
  <c r="Q459" i="1"/>
  <c r="I582" i="1"/>
  <c r="C683" i="2"/>
  <c r="Q683" i="1"/>
  <c r="C570" i="2"/>
  <c r="C605" i="2"/>
  <c r="P756" i="1"/>
  <c r="Q748" i="1"/>
  <c r="L787" i="1"/>
  <c r="C923" i="2"/>
  <c r="T923" i="2" s="1"/>
  <c r="Q923" i="1"/>
  <c r="C926" i="2"/>
  <c r="T926" i="2" s="1"/>
  <c r="Q926" i="1"/>
  <c r="P930" i="1"/>
  <c r="I959" i="1"/>
  <c r="Q584" i="1"/>
  <c r="Q586" i="1"/>
  <c r="Q588" i="1"/>
  <c r="Q590" i="1"/>
  <c r="Q592" i="1"/>
  <c r="Q594" i="1"/>
  <c r="Q596" i="1"/>
  <c r="Q598" i="1"/>
  <c r="Q600" i="1"/>
  <c r="Q602" i="1"/>
  <c r="P605" i="1"/>
  <c r="Q688" i="1"/>
  <c r="Q693" i="1"/>
  <c r="Q699" i="1"/>
  <c r="Q701" i="1"/>
  <c r="Q703" i="1"/>
  <c r="C727" i="2"/>
  <c r="Q727" i="1"/>
  <c r="C731" i="2"/>
  <c r="Q731" i="1"/>
  <c r="M756" i="1"/>
  <c r="Q791" i="1"/>
  <c r="C791" i="2"/>
  <c r="M841" i="1"/>
  <c r="M874" i="1" s="1"/>
  <c r="J931" i="1"/>
  <c r="Q899" i="1"/>
  <c r="Q562" i="1"/>
  <c r="C616" i="2"/>
  <c r="I717" i="1"/>
  <c r="C762" i="2"/>
  <c r="Q762" i="1"/>
  <c r="C928" i="2"/>
  <c r="Q928" i="1"/>
  <c r="T560" i="2"/>
  <c r="C704" i="2"/>
  <c r="C716" i="2" s="1"/>
  <c r="Q704" i="1"/>
  <c r="J717" i="1"/>
  <c r="P716" i="1"/>
  <c r="P735" i="1"/>
  <c r="C793" i="2"/>
  <c r="Q793" i="1"/>
  <c r="L874" i="1"/>
  <c r="U349" i="2"/>
  <c r="U352" i="2" s="1"/>
  <c r="G352" i="2"/>
  <c r="G370" i="2" s="1"/>
  <c r="Q560" i="1"/>
  <c r="P563" i="1"/>
  <c r="Q567" i="1"/>
  <c r="Q569" i="1"/>
  <c r="P570" i="1"/>
  <c r="Q585" i="1"/>
  <c r="Q587" i="1"/>
  <c r="Q589" i="1"/>
  <c r="Q591" i="1"/>
  <c r="Q593" i="1"/>
  <c r="Q595" i="1"/>
  <c r="Q597" i="1"/>
  <c r="Q599" i="1"/>
  <c r="Q601" i="1"/>
  <c r="Q603" i="1"/>
  <c r="Q687" i="1"/>
  <c r="Q700" i="1"/>
  <c r="Q702" i="1"/>
  <c r="C725" i="2"/>
  <c r="Q725" i="1"/>
  <c r="C729" i="2"/>
  <c r="Q729" i="1"/>
  <c r="C760" i="2"/>
  <c r="Q760" i="1"/>
  <c r="C789" i="2"/>
  <c r="Q789" i="1"/>
  <c r="P810" i="1"/>
  <c r="C925" i="2"/>
  <c r="T925" i="2" s="1"/>
  <c r="Q925" i="1"/>
  <c r="C953" i="2"/>
  <c r="C956" i="2" s="1"/>
  <c r="Q953" i="1"/>
  <c r="P956" i="1"/>
  <c r="Q719" i="1"/>
  <c r="Q721" i="1"/>
  <c r="Q767" i="1"/>
  <c r="Q769" i="1"/>
  <c r="Q771" i="1"/>
  <c r="Q773" i="1"/>
  <c r="Q775" i="1"/>
  <c r="Q777" i="1"/>
  <c r="Q801" i="1"/>
  <c r="Q803" i="1"/>
  <c r="Q805" i="1"/>
  <c r="Q807" i="1"/>
  <c r="Q809" i="1"/>
  <c r="Q843" i="1"/>
  <c r="Q845" i="1"/>
  <c r="Q847" i="1"/>
  <c r="Q849" i="1"/>
  <c r="Q851" i="1"/>
  <c r="Q853" i="1"/>
  <c r="Q855" i="1"/>
  <c r="Q857" i="1"/>
  <c r="Q859" i="1"/>
  <c r="Q861" i="1"/>
  <c r="Q863" i="1"/>
  <c r="Q865" i="1"/>
  <c r="Q867" i="1"/>
  <c r="Q869" i="1"/>
  <c r="Q871" i="1"/>
  <c r="Q954" i="1"/>
  <c r="E318" i="2"/>
  <c r="K318" i="2"/>
  <c r="Q318" i="2"/>
  <c r="C399" i="2"/>
  <c r="Q790" i="1"/>
  <c r="Q792" i="1"/>
  <c r="Q794" i="1"/>
  <c r="R891" i="2"/>
  <c r="M891" i="2"/>
  <c r="D891" i="2"/>
  <c r="R893" i="2"/>
  <c r="M893" i="2"/>
  <c r="D893" i="2"/>
  <c r="R895" i="2"/>
  <c r="M895" i="2"/>
  <c r="D895" i="2"/>
  <c r="T922" i="2"/>
  <c r="Q927" i="1"/>
  <c r="P734" i="1"/>
  <c r="P811" i="1"/>
  <c r="Q876" i="1"/>
  <c r="Q878" i="1"/>
  <c r="Q880" i="1"/>
  <c r="Q882" i="1"/>
  <c r="Q884" i="1"/>
  <c r="Q886" i="1"/>
  <c r="Q888" i="1"/>
  <c r="Q891" i="1"/>
  <c r="Q893" i="1"/>
  <c r="Q895" i="1"/>
  <c r="Q897" i="1"/>
  <c r="Q955" i="1"/>
  <c r="P263" i="2"/>
  <c r="G318" i="2"/>
  <c r="M318" i="2"/>
  <c r="S318" i="2"/>
  <c r="U366" i="2"/>
  <c r="C366" i="2" s="1"/>
  <c r="M366" i="1" s="1"/>
  <c r="C363" i="2"/>
  <c r="M363" i="1" s="1"/>
  <c r="P363" i="1" s="1"/>
  <c r="Q363" i="1" s="1"/>
  <c r="C783" i="2"/>
  <c r="R894" i="2"/>
  <c r="M894" i="2"/>
  <c r="D894" i="2"/>
  <c r="J263" i="2"/>
  <c r="I303" i="2"/>
  <c r="O303" i="2"/>
  <c r="U303" i="2"/>
  <c r="C353" i="2"/>
  <c r="U364" i="2"/>
  <c r="O809" i="2"/>
  <c r="O810" i="2" s="1"/>
  <c r="O874" i="2" s="1"/>
  <c r="D809" i="2"/>
  <c r="I809" i="2"/>
  <c r="I810" i="2" s="1"/>
  <c r="I874" i="2" s="1"/>
  <c r="T809" i="2"/>
  <c r="T810" i="2" s="1"/>
  <c r="T874" i="2" s="1"/>
  <c r="H809" i="2"/>
  <c r="H810" i="2" s="1"/>
  <c r="H874" i="2" s="1"/>
  <c r="R809" i="2"/>
  <c r="R810" i="2" s="1"/>
  <c r="R874" i="2" s="1"/>
  <c r="G809" i="2"/>
  <c r="G810" i="2" s="1"/>
  <c r="G874" i="2" s="1"/>
  <c r="M809" i="2"/>
  <c r="M810" i="2" s="1"/>
  <c r="M874" i="2" s="1"/>
  <c r="E809" i="2"/>
  <c r="E810" i="2" s="1"/>
  <c r="E874" i="2" s="1"/>
  <c r="P873" i="1"/>
  <c r="U214" i="2"/>
  <c r="C182" i="2"/>
  <c r="M182" i="1" s="1"/>
  <c r="P182" i="1" s="1"/>
  <c r="Q182" i="1" s="1"/>
  <c r="E617" i="2"/>
  <c r="K617" i="2"/>
  <c r="Q617" i="2"/>
  <c r="C608" i="2"/>
  <c r="M608" i="1" s="1"/>
  <c r="P608" i="1" s="1"/>
  <c r="Q608" i="1" s="1"/>
  <c r="U612" i="2"/>
  <c r="C676" i="2"/>
  <c r="C737" i="2"/>
  <c r="M737" i="1" s="1"/>
  <c r="P737" i="1" s="1"/>
  <c r="Q737" i="1" s="1"/>
  <c r="U745" i="2"/>
  <c r="C171" i="2"/>
  <c r="C365" i="2"/>
  <c r="H406" i="2"/>
  <c r="N406" i="2"/>
  <c r="T406" i="2"/>
  <c r="U499" i="2"/>
  <c r="U570" i="2"/>
  <c r="C581" i="2"/>
  <c r="C756" i="2"/>
  <c r="U245" i="2"/>
  <c r="C245" i="2" s="1"/>
  <c r="M245" i="1" s="1"/>
  <c r="P245" i="1" s="1"/>
  <c r="Q245" i="1" s="1"/>
  <c r="O406" i="2"/>
  <c r="U431" i="2"/>
  <c r="C428" i="2"/>
  <c r="M428" i="1" s="1"/>
  <c r="P428" i="1" s="1"/>
  <c r="Q428" i="1" s="1"/>
  <c r="S617" i="2"/>
  <c r="C227" i="2"/>
  <c r="M227" i="1" s="1"/>
  <c r="P227" i="1" s="1"/>
  <c r="Q227" i="1" s="1"/>
  <c r="T316" i="2"/>
  <c r="T317" i="2" s="1"/>
  <c r="T318" i="2" s="1"/>
  <c r="I438" i="2"/>
  <c r="O438" i="2"/>
  <c r="U717" i="2"/>
  <c r="I717" i="2"/>
  <c r="O717" i="2"/>
  <c r="D438" i="2"/>
  <c r="J438" i="2"/>
  <c r="P438" i="2"/>
  <c r="E564" i="2"/>
  <c r="K564" i="2"/>
  <c r="Q564" i="2"/>
  <c r="C554" i="2"/>
  <c r="M554" i="1" s="1"/>
  <c r="L931" i="2"/>
  <c r="H71" i="3"/>
  <c r="H757" i="2"/>
  <c r="N757" i="2"/>
  <c r="T757" i="2"/>
  <c r="T786" i="2"/>
  <c r="T787" i="2" s="1"/>
  <c r="C7" i="3"/>
  <c r="T579" i="2"/>
  <c r="T581" i="2" s="1"/>
  <c r="U756" i="2"/>
  <c r="F958" i="2"/>
  <c r="U956" i="2"/>
  <c r="R958" i="2"/>
  <c r="H8" i="3"/>
  <c r="C487" i="2"/>
  <c r="E757" i="2"/>
  <c r="K757" i="2"/>
  <c r="Q757" i="2"/>
  <c r="C483" i="2"/>
  <c r="M483" i="1" s="1"/>
  <c r="I787" i="2"/>
  <c r="O787" i="2"/>
  <c r="H26" i="3"/>
  <c r="H8" i="5"/>
  <c r="N8" i="5"/>
  <c r="L8" i="5"/>
  <c r="J931" i="2"/>
  <c r="P931" i="2"/>
  <c r="C9" i="3"/>
  <c r="G931" i="2"/>
  <c r="S931" i="2"/>
  <c r="Q949" i="2"/>
  <c r="Q952" i="2" s="1"/>
  <c r="Q958" i="2" s="1"/>
  <c r="H119" i="3"/>
  <c r="J8" i="6"/>
  <c r="K8" i="6"/>
  <c r="Q900" i="1" l="1"/>
  <c r="P14" i="1"/>
  <c r="C14" i="2" s="1"/>
  <c r="C612" i="2"/>
  <c r="C617" i="2" s="1"/>
  <c r="J8" i="2"/>
  <c r="P8" i="2"/>
  <c r="U921" i="2"/>
  <c r="U12" i="2" s="1"/>
  <c r="E148" i="2"/>
  <c r="E170" i="2" s="1"/>
  <c r="C958" i="2"/>
  <c r="M892" i="2"/>
  <c r="M898" i="2" s="1"/>
  <c r="M931" i="2" s="1"/>
  <c r="I8" i="1"/>
  <c r="C299" i="2"/>
  <c r="D148" i="2"/>
  <c r="D170" i="2" s="1"/>
  <c r="P399" i="1"/>
  <c r="P406" i="1" s="1"/>
  <c r="C898" i="2"/>
  <c r="C779" i="2"/>
  <c r="C787" i="2" s="1"/>
  <c r="P9" i="1"/>
  <c r="C9" i="2" s="1"/>
  <c r="M148" i="2"/>
  <c r="M170" i="2" s="1"/>
  <c r="I148" i="2"/>
  <c r="I170" i="2" s="1"/>
  <c r="C734" i="2"/>
  <c r="H148" i="2"/>
  <c r="H170" i="2" s="1"/>
  <c r="H263" i="2" s="1"/>
  <c r="R892" i="2"/>
  <c r="U892" i="2" s="1"/>
  <c r="Q892" i="2" s="1"/>
  <c r="C563" i="2"/>
  <c r="O148" i="2"/>
  <c r="O170" i="2" s="1"/>
  <c r="O9" i="2" s="1"/>
  <c r="O8" i="2" s="1"/>
  <c r="U148" i="2"/>
  <c r="U170" i="2" s="1"/>
  <c r="P787" i="1"/>
  <c r="G148" i="2"/>
  <c r="G170" i="2" s="1"/>
  <c r="J8" i="1"/>
  <c r="C873" i="2"/>
  <c r="C291" i="2"/>
  <c r="C303" i="2" s="1"/>
  <c r="T170" i="2"/>
  <c r="T263" i="2" s="1"/>
  <c r="C352" i="2"/>
  <c r="C695" i="2"/>
  <c r="C717" i="2" s="1"/>
  <c r="U437" i="2"/>
  <c r="U500" i="2"/>
  <c r="P959" i="1"/>
  <c r="P921" i="1"/>
  <c r="P931" i="1" s="1"/>
  <c r="C578" i="2"/>
  <c r="C582" i="2" s="1"/>
  <c r="P318" i="1"/>
  <c r="C477" i="2"/>
  <c r="C405" i="2"/>
  <c r="U582" i="2"/>
  <c r="F8" i="2"/>
  <c r="N8" i="2"/>
  <c r="C423" i="2"/>
  <c r="C437" i="2"/>
  <c r="M437" i="1"/>
  <c r="C921" i="2"/>
  <c r="T563" i="2"/>
  <c r="T564" i="2" s="1"/>
  <c r="K8" i="2"/>
  <c r="U958" i="2"/>
  <c r="P698" i="1"/>
  <c r="P717" i="1" s="1"/>
  <c r="S8" i="2"/>
  <c r="C559" i="2"/>
  <c r="M921" i="1"/>
  <c r="M931" i="1" s="1"/>
  <c r="Q146" i="2"/>
  <c r="C318" i="2"/>
  <c r="U318" i="2"/>
  <c r="U617" i="2"/>
  <c r="L8" i="2"/>
  <c r="U677" i="2"/>
  <c r="U438" i="2"/>
  <c r="Q67" i="2"/>
  <c r="U895" i="2"/>
  <c r="Q895" i="2" s="1"/>
  <c r="U564" i="2"/>
  <c r="T578" i="2"/>
  <c r="T12" i="2" s="1"/>
  <c r="M669" i="1"/>
  <c r="M677" i="1" s="1"/>
  <c r="P640" i="1"/>
  <c r="C431" i="2"/>
  <c r="U757" i="2"/>
  <c r="C745" i="2"/>
  <c r="U369" i="2"/>
  <c r="U370" i="2" s="1"/>
  <c r="U262" i="2"/>
  <c r="U787" i="2"/>
  <c r="M745" i="1"/>
  <c r="M757" i="1" s="1"/>
  <c r="R170" i="2"/>
  <c r="U894" i="2"/>
  <c r="Q894" i="2" s="1"/>
  <c r="C639" i="2"/>
  <c r="C677" i="2" s="1"/>
  <c r="P431" i="1"/>
  <c r="Q424" i="1"/>
  <c r="P483" i="1"/>
  <c r="M486" i="1"/>
  <c r="C369" i="2"/>
  <c r="M365" i="1"/>
  <c r="D810" i="2"/>
  <c r="D874" i="2" s="1"/>
  <c r="U874" i="2" s="1"/>
  <c r="U809" i="2"/>
  <c r="D898" i="2"/>
  <c r="D931" i="2" s="1"/>
  <c r="U891" i="2"/>
  <c r="Q891" i="2" s="1"/>
  <c r="C499" i="2"/>
  <c r="M487" i="1"/>
  <c r="C364" i="2"/>
  <c r="M353" i="1"/>
  <c r="C930" i="2"/>
  <c r="U893" i="2"/>
  <c r="Q893" i="2" s="1"/>
  <c r="P582" i="1"/>
  <c r="C388" i="2"/>
  <c r="M262" i="1"/>
  <c r="M431" i="1"/>
  <c r="Q366" i="1"/>
  <c r="P366" i="1"/>
  <c r="P676" i="1"/>
  <c r="Q670" i="1"/>
  <c r="P554" i="1"/>
  <c r="M559" i="1"/>
  <c r="M564" i="1" s="1"/>
  <c r="P841" i="1"/>
  <c r="P874" i="1" s="1"/>
  <c r="Q811" i="1"/>
  <c r="T930" i="2"/>
  <c r="T931" i="2" s="1"/>
  <c r="C810" i="2"/>
  <c r="P612" i="1"/>
  <c r="P617" i="1" s="1"/>
  <c r="M612" i="1"/>
  <c r="M617" i="1" s="1"/>
  <c r="L8" i="1"/>
  <c r="L10" i="1"/>
  <c r="P437" i="1"/>
  <c r="Q432" i="1"/>
  <c r="K10" i="1"/>
  <c r="K8" i="1"/>
  <c r="C155" i="2"/>
  <c r="C170" i="2" s="1"/>
  <c r="Q155" i="1"/>
  <c r="P303" i="1"/>
  <c r="C214" i="2"/>
  <c r="M171" i="1"/>
  <c r="C486" i="2"/>
  <c r="Q735" i="1"/>
  <c r="P745" i="1"/>
  <c r="P757" i="1" s="1"/>
  <c r="H9" i="2" l="1"/>
  <c r="H8" i="2" s="1"/>
  <c r="R898" i="2"/>
  <c r="R931" i="2" s="1"/>
  <c r="C757" i="2"/>
  <c r="C931" i="2"/>
  <c r="C874" i="2"/>
  <c r="C564" i="2"/>
  <c r="T9" i="2"/>
  <c r="Q148" i="2"/>
  <c r="Q170" i="2" s="1"/>
  <c r="Q263" i="2" s="1"/>
  <c r="O263" i="2"/>
  <c r="M438" i="1"/>
  <c r="C406" i="2"/>
  <c r="U15" i="2"/>
  <c r="C438" i="2"/>
  <c r="T582" i="2"/>
  <c r="C370" i="2"/>
  <c r="P669" i="1"/>
  <c r="P677" i="1" s="1"/>
  <c r="Q640" i="1"/>
  <c r="C500" i="2"/>
  <c r="U898" i="2"/>
  <c r="U931" i="2" s="1"/>
  <c r="T15" i="2"/>
  <c r="P438" i="1"/>
  <c r="U263" i="2"/>
  <c r="Q898" i="2"/>
  <c r="Q931" i="2" s="1"/>
  <c r="M369" i="1"/>
  <c r="Q365" i="1"/>
  <c r="P365" i="1"/>
  <c r="P369" i="1" s="1"/>
  <c r="G263" i="2"/>
  <c r="G9" i="2"/>
  <c r="G8" i="2" s="1"/>
  <c r="Q554" i="1"/>
  <c r="P559" i="1"/>
  <c r="P564" i="1" s="1"/>
  <c r="M364" i="1"/>
  <c r="P353" i="1"/>
  <c r="Q483" i="1"/>
  <c r="P486" i="1"/>
  <c r="P262" i="1"/>
  <c r="U810" i="2"/>
  <c r="Q809" i="2"/>
  <c r="Q810" i="2" s="1"/>
  <c r="Q874" i="2" s="1"/>
  <c r="D263" i="2"/>
  <c r="D9" i="2"/>
  <c r="D8" i="2" s="1"/>
  <c r="E263" i="2"/>
  <c r="E9" i="2"/>
  <c r="E8" i="2" s="1"/>
  <c r="R263" i="2"/>
  <c r="M263" i="2"/>
  <c r="M9" i="2"/>
  <c r="M8" i="2" s="1"/>
  <c r="I9" i="2"/>
  <c r="I8" i="2" s="1"/>
  <c r="I263" i="2"/>
  <c r="M214" i="1"/>
  <c r="P171" i="1"/>
  <c r="P487" i="1"/>
  <c r="M499" i="1"/>
  <c r="M500" i="1" s="1"/>
  <c r="R9" i="2" l="1"/>
  <c r="R8" i="2" s="1"/>
  <c r="T8" i="2"/>
  <c r="U9" i="2"/>
  <c r="U8" i="2" s="1"/>
  <c r="M15" i="1"/>
  <c r="M16" i="1" s="1"/>
  <c r="P16" i="1" s="1"/>
  <c r="C16" i="2" s="1"/>
  <c r="P499" i="1"/>
  <c r="P500" i="1" s="1"/>
  <c r="Q487" i="1"/>
  <c r="Q9" i="2"/>
  <c r="Q8" i="2" s="1"/>
  <c r="C262" i="2"/>
  <c r="C263" i="2" s="1"/>
  <c r="P214" i="1"/>
  <c r="Q171" i="1"/>
  <c r="M12" i="1"/>
  <c r="M263" i="1"/>
  <c r="P364" i="1"/>
  <c r="P370" i="1" s="1"/>
  <c r="Q353" i="1"/>
  <c r="M370" i="1"/>
  <c r="P15" i="1" l="1"/>
  <c r="C15" i="2" s="1"/>
  <c r="M13" i="1"/>
  <c r="P13" i="1" s="1"/>
  <c r="C13" i="2" s="1"/>
  <c r="M8" i="1"/>
  <c r="P8" i="1" s="1"/>
  <c r="C8" i="2" s="1"/>
  <c r="P12" i="1"/>
  <c r="C12" i="2" s="1"/>
  <c r="P263" i="1"/>
</calcChain>
</file>

<file path=xl/comments1.xml><?xml version="1.0" encoding="utf-8"?>
<comments xmlns="http://schemas.openxmlformats.org/spreadsheetml/2006/main">
  <authors>
    <author/>
  </authors>
  <commentList>
    <comment ref="C146" authorId="0" shapeId="0">
      <text>
        <r>
          <rPr>
            <sz val="10"/>
            <rFont val="Times New Roman"/>
            <family val="1"/>
            <charset val="204"/>
          </rPr>
          <t xml:space="preserve">Татьяна Викторовна Филина:
</t>
        </r>
      </text>
    </comment>
  </commentList>
</comments>
</file>

<file path=xl/sharedStrings.xml><?xml version="1.0" encoding="utf-8"?>
<sst xmlns="http://schemas.openxmlformats.org/spreadsheetml/2006/main" count="6215" uniqueCount="1976">
  <si>
    <t>Приложение к приказу Министерства строительства, жилищно-коммунального хозяйства и энергетики Республики Карелия от 15.12.2022 года № 524</t>
  </si>
  <si>
    <t>Краткосрочный план реализации региональной программы капитального ремонта в 2019-2021г.г. общего имущества в многоквартирных домах , расположенных на территории Республики Карелия, на 2015-2047 годы</t>
  </si>
  <si>
    <t>Раздел № 1.   Перечень многоквартирных домов, которые подлежат капитальному ремонту</t>
  </si>
  <si>
    <t>№ п/п</t>
  </si>
  <si>
    <t xml:space="preserve">Адрес многоквартирного дома (далее - МКД) </t>
  </si>
  <si>
    <t>Год</t>
  </si>
  <si>
    <t>Общий счет регионального оператора/Спецсчет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</si>
  <si>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</si>
  <si>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</si>
  <si>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</si>
  <si>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</si>
  <si>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</si>
  <si>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</si>
  <si>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</si>
  <si>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</si>
  <si>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</si>
  <si>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</si>
  <si>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ввода в эксплуатацию</t>
  </si>
  <si>
    <t>завершения последнего капитального ремонта</t>
  </si>
  <si>
    <t>всего</t>
  </si>
  <si>
    <t>В том числе жилых помещений, находящихся в собственности граждан</t>
  </si>
  <si>
    <t>За счет средств бюджета Республики Карелия</t>
  </si>
  <si>
    <t>За счет средств местного бюджета</t>
  </si>
  <si>
    <t>За счет средств собственников помещений в МКД</t>
  </si>
  <si>
    <t>кв.м</t>
  </si>
  <si>
    <t>чел.</t>
  </si>
  <si>
    <t>руб.</t>
  </si>
  <si>
    <t>руб./кв.м</t>
  </si>
  <si>
    <t>1</t>
  </si>
  <si>
    <t>3</t>
  </si>
  <si>
    <t>4</t>
  </si>
  <si>
    <t>Итого по Республике Карелия</t>
  </si>
  <si>
    <t>Всего по Республике Карелия в 2019г. МКД</t>
  </si>
  <si>
    <t>Итого по РО по Республике Карелия в 2019г.</t>
  </si>
  <si>
    <t>Итого по СС по Республике Карелия в 2019г.</t>
  </si>
  <si>
    <t>Всего по Республике Карелия в 2020г. МКД</t>
  </si>
  <si>
    <t>Итого по РО по Республике Карелия в 2020г.</t>
  </si>
  <si>
    <t>Итого по СС по Республике Карелия в 2020г.</t>
  </si>
  <si>
    <t>Всего по Республике Карелия в 2021г. МКД</t>
  </si>
  <si>
    <t>Итого по РО по Республике Карелия в 2021г.</t>
  </si>
  <si>
    <t>Итого по СС по Республике Карелия в 2021г.</t>
  </si>
  <si>
    <t>Петрозаводский городской округ</t>
  </si>
  <si>
    <t>Петрозаводский ГО, г. Петрозаводск, пер. Закаменский, д. 2а</t>
  </si>
  <si>
    <t>Регоператор</t>
  </si>
  <si>
    <t>Брусчатые</t>
  </si>
  <si>
    <t>Петрозаводский ГО, г Петрозаводск, пер. Студенческий, д. 13</t>
  </si>
  <si>
    <t>Петрозаводский ГО, г. Петрозаводск, пр-кт Александра Невского, д. 13</t>
  </si>
  <si>
    <t>Панельные</t>
  </si>
  <si>
    <t>Петрозаводский ГО, г. Петрозаводск, пр-кт Александра Невского, д. 44</t>
  </si>
  <si>
    <t>Блочные</t>
  </si>
  <si>
    <t>Петрозаводский ГО, г. Петрозаводск, пр-кт Октябрьский, д. 34</t>
  </si>
  <si>
    <t>Петрозаводский ГО, г. Петрозаводск, пр-кт Первомайский, д. 60а</t>
  </si>
  <si>
    <t>Петрозаводский ГО, г. Петрозаводск, ул. Антикайнена, д. 49</t>
  </si>
  <si>
    <t>Петрозаводский ГО, г. Петрозаводск, ул. Бесовецкая, д. 10</t>
  </si>
  <si>
    <t>Бревно (брус)</t>
  </si>
  <si>
    <t>Петрозаводский ГО, г. Петрозаводск, ул. Бесовецкая, д. 11</t>
  </si>
  <si>
    <t>Петрозаводский ГО, г. Петрозаводск, ул. Бесовецкая, д. 16</t>
  </si>
  <si>
    <t>Петрозаводский ГО, г. Петрозаводск, ул. Бесовецкая, д. 18</t>
  </si>
  <si>
    <t>Петрозаводский ГО, г. Петрозаводск, ул. Варламова д. 15</t>
  </si>
  <si>
    <t>Петрозаводский ГО, г. Петрозаводск, ул. Варламова д. 28а</t>
  </si>
  <si>
    <t>Петрозаводский ГО, г. Петрозаводск, ул. Ведлозерская, д. 2</t>
  </si>
  <si>
    <t>Петрозаводский ГО, г. Петрозаводск, ул. Ведлозерская, д. 11</t>
  </si>
  <si>
    <t>Петрозаводский ГО, г. Петрозаводск, ул. Ведлозерская, д. 16</t>
  </si>
  <si>
    <t>Петрозаводский ГО, г. Петрозаводск, ул. Ведлозерская, д. 16а</t>
  </si>
  <si>
    <t>Петрозаводский ГО, г. Петрозаводск, ул. Ведлозерская, д. 18</t>
  </si>
  <si>
    <t>1959</t>
  </si>
  <si>
    <t>Петрозаводский ГО, г. Петрозаводск, ул. Виданская, д. 19</t>
  </si>
  <si>
    <t>Петрозаводский ГО, г. Петрозаводск, ул. Владимирская, д. 5</t>
  </si>
  <si>
    <t>Петрозаводский ГО, г. Петрозаводск, ул. Владимирская, д. 15</t>
  </si>
  <si>
    <t>Петрозаводский ГО, г. Петрозаводск, ул. Владимирская, д. 17</t>
  </si>
  <si>
    <t>Петрозаводский ГО, г. Петрозаводск, ул. Володарского, д. 8</t>
  </si>
  <si>
    <t>Петрозаводский ГО, г. Петрозаводск, ул. Волховская, д. 6</t>
  </si>
  <si>
    <t>Петрозаводский ГО, г. Петрозаводск, ул. Восточная, д. 6</t>
  </si>
  <si>
    <t>Петрозаводский ГО, г. Петрозаводск, ул. Герцена, д. 33</t>
  </si>
  <si>
    <t>Петрозаводский ГО, г. Петрозаводск, ул. Гоголя, д. 5-в</t>
  </si>
  <si>
    <t>Петрозаводский ГО, г. Петрозаводск, ул. Гоголя, д. 24</t>
  </si>
  <si>
    <t>Петрозаводский ГО, г. Петрозаводск, ул. Девятого Января, д. 41</t>
  </si>
  <si>
    <t>Петрозаводский ГО, г. Петрозаводск, ул. Державина, д. 29</t>
  </si>
  <si>
    <t>Петрозаводский ГО, г. Петрозаводск, ул. Заводская, д. 12</t>
  </si>
  <si>
    <t>Кирпичные</t>
  </si>
  <si>
    <t>Петрозаводский ГО, г. Петрозаводск, ул. Зайцева, д. 13а</t>
  </si>
  <si>
    <t>Петрозаводский ГО, г. Петрозаводск, ул. Зайцева, д. 53</t>
  </si>
  <si>
    <t>Петрозаводский ГО, г. Петрозаводск, ул. Калевалы, д. 1</t>
  </si>
  <si>
    <t>Петрозаводский ГО, г. Петрозаводск, ул. Калевалы, д. 3</t>
  </si>
  <si>
    <t>Петрозаводский ГО, г. Петрозаводск, ул. Калинина, д. 24-в</t>
  </si>
  <si>
    <t>Петрозаводский ГО, г. Петрозаводск, ул. Калинина, д. 32-а</t>
  </si>
  <si>
    <t>Петрозаводский ГО, г. Петрозаводск, ул. Калинина, д. 64-б</t>
  </si>
  <si>
    <t>Петрозаводский ГО, г. Петрозаводск, ул. Кирова, д. 49</t>
  </si>
  <si>
    <t>Петрозаводский ГО, г. Петрозаводск, ул. Ключевая, д. 9</t>
  </si>
  <si>
    <t>Петрозаводский ГО, г. Петрозаводск, ул. Коммунистов, д. 14</t>
  </si>
  <si>
    <t>Петрозаводский ГО, г. Петрозаводск, ул. Коммунистов, д. 61</t>
  </si>
  <si>
    <t>Петрозаводский ГО, г. Петрозаводск, ул. Краснодонцев, д. 60а</t>
  </si>
  <si>
    <t>Петрозаводский ГО, г. Петрозаводск, ул. Краснофлотская, д. 21</t>
  </si>
  <si>
    <t>Петрозаводский ГО, г. Петрозаводск, ул. Крупской, д. 52</t>
  </si>
  <si>
    <t>Петрозаводский ГО, г. Петрозаводск, ул. Лизы Чайкиной, д. 11</t>
  </si>
  <si>
    <t>Петрозаводский ГО, г. Петрозаводск, ул. Лососинская, д. 6-б</t>
  </si>
  <si>
    <t>Петрозаводский ГО, г. Петрозаводск, ул. Луначарского, д. 30</t>
  </si>
  <si>
    <t>Петрозаводский ГО, г. Петрозаводск, ул. Луначарского, д. 40</t>
  </si>
  <si>
    <t>Кирпичные со сборным ж/б каркасом</t>
  </si>
  <si>
    <t>Петрозаводский ГО, г. Петрозаводск, ул. Луначарского, д. 55</t>
  </si>
  <si>
    <t>Петрозаводский ГО, г. Петрозаводск, ул. Максима Горького, д. 13а</t>
  </si>
  <si>
    <t>Петрозаводский ГО, г. Петрозаводск, ул. Максима Горького, д. 19а</t>
  </si>
  <si>
    <t>Петрозаводский ГО, г. Петрозаводск, ул. Максима Горького, д. 21г</t>
  </si>
  <si>
    <t>Петрозаводский ГО, г. Петрозаводск, ул. Максима Горького, д. 23а</t>
  </si>
  <si>
    <t>Петрозаводский ГО, г. Петрозаводск, ул. Машезерская, д. 24</t>
  </si>
  <si>
    <t>Петрозаводский ГО, г. Петрозаводск, ул. Машезерская, д. 28</t>
  </si>
  <si>
    <t>Петрозаводский ГО, г. Петрозаводск, ул. Машезерская, д. 29</t>
  </si>
  <si>
    <t>Петрозаводский ГО, г. Петрозаводск, ул. Машезерская, д. 30</t>
  </si>
  <si>
    <t>Петрозаводский ГО, г. Петрозаводск, ул. Мелентьевой, д. 39</t>
  </si>
  <si>
    <t>Петрозаводский ГО, г. Петрозаводск, ул. Мелентьевой, д. 47</t>
  </si>
  <si>
    <t>Петрозаводский ГО, г. Петрозаводск, ул. Московская, д. 15-в</t>
  </si>
  <si>
    <t>Петрозаводский ГО, г. Петрозаводск, ул. Мурманская, д. 23</t>
  </si>
  <si>
    <t>Петрозаводский ГО, г. Петрозаводск, ул. Мурманская, д. 31</t>
  </si>
  <si>
    <t>Петрозаводский ГО, г. Петрозаводск, ул. Мурманская, д. 43</t>
  </si>
  <si>
    <t>Петрозаводский ГО, г. Петрозаводск, ул. Мурманская, д. 45</t>
  </si>
  <si>
    <t>Петрозаводский ГО, г. Петрозаводск, ул. Онежской Флотилии, д. 18</t>
  </si>
  <si>
    <t>Деревянные щитовые</t>
  </si>
  <si>
    <t>Петрозаводский ГО, г. Петрозаводск, ул. Правды, д. 8</t>
  </si>
  <si>
    <t>Петрозаводский ГО, г. Петрозаводск, ул. Правды, д. 42</t>
  </si>
  <si>
    <t>Петрозаводский ГО, г. Петрозаводск, ул. Правды, д. 46</t>
  </si>
  <si>
    <t>Петрозаводский ГО, г. Петрозаводск, ул. Прионежская, д. 12</t>
  </si>
  <si>
    <t>Петрозаводский ГО, г. Петрозаводск, ул. Профсоюзов, д. 14</t>
  </si>
  <si>
    <t>Петрозаводский ГО, г. Петрозаводск, ул. Радищева, д. 1</t>
  </si>
  <si>
    <t>Петрозаводский ГО, г. Петрозаводск, ул. Разина, д. 5</t>
  </si>
  <si>
    <t>Петрозаводский ГО, г. Петрозаводск, ул. Северная, д. 7</t>
  </si>
  <si>
    <t>Петрозаводский ГО, г. Петрозаводск, ул. Северная, д. 14</t>
  </si>
  <si>
    <t>Петрозаводский ГО, г. Петрозаводск, ул. Скалистая, д. 52</t>
  </si>
  <si>
    <t>Петрозаводский ГО, г. Петрозаводск, ул. Советская, д. 9а</t>
  </si>
  <si>
    <t>Петрозаводский ГО, г. Петрозаводск, ул. Советская, д. 39-а</t>
  </si>
  <si>
    <t>Петрозаводский ГО, г. Петрозаводск, ул. Советская, д. 47</t>
  </si>
  <si>
    <t>Петрозаводский ГО, г. Петрозаводск, ул. Советская, д. 49</t>
  </si>
  <si>
    <t>Петрозаводский ГО, г. Петрозаводск, ул. Соломенская, д. 10</t>
  </si>
  <si>
    <t>Петрозаводский ГО, г. Петрозаводск, ул. Станционная, д. 31</t>
  </si>
  <si>
    <t>Петрозаводский ГО, г. Петрозаводск, ул. Суоярвская, д. 1б</t>
  </si>
  <si>
    <t>Петрозаводский ГО, г. Петрозаводск, ул. Суоярвская, д. 22</t>
  </si>
  <si>
    <t>Петрозаводский ГО, г. Петрозаводск, ул. Фрунзе, д. 12</t>
  </si>
  <si>
    <t>Петрозаводский ГО, г. Петрозаводск, ул. Фрунзе, д. 22</t>
  </si>
  <si>
    <t>Петрозаводский ГО, г. Петрозаводск, ул. Фрунзе, д. 23</t>
  </si>
  <si>
    <t>Петрозаводский ГО, г. Петрозаводск, ул. Фурманова, д. 15</t>
  </si>
  <si>
    <t>1936</t>
  </si>
  <si>
    <t>Петрозаводский ГО, г. Петрозаводск, ул. Фурманова, д. 36</t>
  </si>
  <si>
    <t>1958</t>
  </si>
  <si>
    <t>Петрозаводский ГО, г. Петрозаводск, ул. Чернышевского, д. 3</t>
  </si>
  <si>
    <t>Петрозаводский ГО, г. Петрозаводск, ул. Чернышевского, д. 23</t>
  </si>
  <si>
    <t>Петрозаводский ГО, г. Петрозаводск, ул. Черняховского, д. 11</t>
  </si>
  <si>
    <t>Петрозаводский ГО, г. Петрозаводск, ул. Шотмана, д. 42а</t>
  </si>
  <si>
    <t>Петрозаводский ГО, г. Петрозаводск, ул. Шотмана, д. 52</t>
  </si>
  <si>
    <t>Петрозаводский ГО, г. Петрозаводск, ул. Шотмана, д. 58</t>
  </si>
  <si>
    <t>Петрозаводский ГО, г. Петрозаводск, набережная Лососинская, д. 11</t>
  </si>
  <si>
    <t>1949</t>
  </si>
  <si>
    <t>Петрозаводский ГО, г. Петрозаводск, просп. Александра Невского, д. 3</t>
  </si>
  <si>
    <t>1954</t>
  </si>
  <si>
    <t>Петрозаводский ГО, г. Петрозаводск, просп. Александра Невского, д. 7</t>
  </si>
  <si>
    <t>1952</t>
  </si>
  <si>
    <t>Петрозаводский ГО, г. Петрозаводск, просп. Александра Невского, д. 9</t>
  </si>
  <si>
    <t>1953</t>
  </si>
  <si>
    <t>Петрозаводский ГО, г. Петрозаводск, просп. Александра Невского, д. 20</t>
  </si>
  <si>
    <t>Петрозаводский ГО, г. Петрозаводск, просп. Александра Невского, д. 55</t>
  </si>
  <si>
    <t>1957</t>
  </si>
  <si>
    <t>Петрозаводский ГО, г. Петрозаводск, просп. Александра Невского, д. 57б</t>
  </si>
  <si>
    <t>Петрозаводский ГО, г. Петрозаводск, просп. Первомайский, д. 24а</t>
  </si>
  <si>
    <t>Петрозаводский ГО, г. Петрозаводск, ул. Анохина, д. 18а</t>
  </si>
  <si>
    <t>1948</t>
  </si>
  <si>
    <t>Блочный</t>
  </si>
  <si>
    <t>Петрозаводский ГО, г. Петрозаводск, ул. Анохина, д. 18б</t>
  </si>
  <si>
    <t>1945</t>
  </si>
  <si>
    <t>Петрозаводский ГО, г. Петрозаводск, ул. Анохина, д. 18в</t>
  </si>
  <si>
    <t>1947</t>
  </si>
  <si>
    <t>Петрозаводский ГО, г. Петрозаводск, ул. Ватутина, д. 35</t>
  </si>
  <si>
    <t>Петрозаводский ГО, г. Петрозаводск, ул. Виданская, д. 7а</t>
  </si>
  <si>
    <t>Петрозаводский ГО, г. Петрозаводск, ул. Владимирская, д. 13</t>
  </si>
  <si>
    <t>1956</t>
  </si>
  <si>
    <t>Петрозаводский ГО, г. Петрозаводск, ул. Железнодорожная, д. 4а</t>
  </si>
  <si>
    <t>Петрозаводский ГО, г. Петрозаводск, ул. Каменоборская, д. 2</t>
  </si>
  <si>
    <t>Петрозаводский ГО, г. Петрозаводск, ул. Каменоборская, д. 4</t>
  </si>
  <si>
    <t>Петрозаводский ГО, г. Петрозаводск, ул. Каменоборская, д. 6</t>
  </si>
  <si>
    <t>Петрозаводский ГО, г. Петрозаводск, ул. Каменоборская, д. 8</t>
  </si>
  <si>
    <t>Петрозаводский ГО, г. Петрозаводск, ул. Луначарского, д. 42</t>
  </si>
  <si>
    <t>Петрозаводский ГО, г. Петрозаводск, ул. Луначарского, д. 59</t>
  </si>
  <si>
    <t>Петрозаводский ГО, г. Петрозаводск, ул. Луначарского, д. 63</t>
  </si>
  <si>
    <t>Петрозаводский ГО, г. Петрозаводск, ул. Луначарского, д. 65</t>
  </si>
  <si>
    <t>Петрозаводский ГО, г. Петрозаводск, ул. Маршала Мерецкова, д. 18</t>
  </si>
  <si>
    <t>Петрозаводский ГО, г. Петрозаводск, ул. Мелентьевой, д. 40</t>
  </si>
  <si>
    <t>Брусчатый</t>
  </si>
  <si>
    <t>Петрозаводский ГО, г. Петрозаводск, ул. Пробная, д. 11</t>
  </si>
  <si>
    <t>Петрозаводский ГО, г. Петрозаводск, ул. Рабочая, д. 7</t>
  </si>
  <si>
    <t>Петрозаводский ГО, г. Петрозаводск, ул. Свирская, д. 8</t>
  </si>
  <si>
    <t>Петрозаводский ГО, г. Петрозаводск, ул. Советская, д. 53</t>
  </si>
  <si>
    <t>1960</t>
  </si>
  <si>
    <t>Петрозаводский ГО, г. Петрозаводск, ул. Фрунзе, д. 29</t>
  </si>
  <si>
    <t>Петрозаводский ГО, г. Петрозаводск, ул. Чернышевского, д. 22</t>
  </si>
  <si>
    <t>Петрозаводский ГО, г. Петрозаводск, ул. Шотмана, д. 54</t>
  </si>
  <si>
    <t>1934</t>
  </si>
  <si>
    <t>Петрозаводский ГО, г. Петрозаводск, ул. Пробная, д. 25</t>
  </si>
  <si>
    <t>1946</t>
  </si>
  <si>
    <t>2018-2019</t>
  </si>
  <si>
    <t>Петрозаводский ГО, г Петрозаводск, ул Промышленная, д. 14</t>
  </si>
  <si>
    <t>Петрозаводский ГО, г. Петрозаводск, ул. Ригачина, д. 4</t>
  </si>
  <si>
    <t>Карпичные</t>
  </si>
  <si>
    <t>Петрозаводский ГО, г. Петрозаводск, ул. Птицефабрика, д. 1д</t>
  </si>
  <si>
    <t>Сборные силикатные блоки</t>
  </si>
  <si>
    <t>Петрозаводский ГО, г. Петрозаводск, просп. Александра Невского, д. 23</t>
  </si>
  <si>
    <t>Кирпичный</t>
  </si>
  <si>
    <t>Петрозаводский ГО, г. Петрозаводск, просп. Александра Невского, д. 31</t>
  </si>
  <si>
    <t>Петрозаводский ГО, г. Петрозаводск, просп. Александра Невского, д. 49</t>
  </si>
  <si>
    <t>Петрозаводский ГО, г. Петрозаводск, просп. Ленина, д. 33б</t>
  </si>
  <si>
    <t>Петрозаводский ГО, г. Петрозаводск, ул. Лизы Чайкиной, д. 1</t>
  </si>
  <si>
    <t>Петрозаводский ГО, г. Петрозаводск, просп. Александра Невского, д. 57а</t>
  </si>
  <si>
    <t>Петрозаводский ГО, г. Петрозаводск, просп. Первомайский, д. 8</t>
  </si>
  <si>
    <t>Петрозаводский ГО, г. Петрозаводск, ул. Гоголя, д. 50</t>
  </si>
  <si>
    <t>Петрозаводский ГО, г. Петрозаводск, просп. Первомайский, д. 53</t>
  </si>
  <si>
    <t>Петрозаводский ГО, г. Петрозаводск, просп. Первомайский, д. 61</t>
  </si>
  <si>
    <t>Петрозаводский ГО, г. Петрозаводск, ул. Максима Горького, д. 3</t>
  </si>
  <si>
    <t>Петрозаводский ГО, г. Петрозаводск, ул. Мурманская, д. 21</t>
  </si>
  <si>
    <t>Петрозаводский ГО, г. Петрозаводск, ул. Гоголя, д. 3</t>
  </si>
  <si>
    <t>Петрозаводский ГО, г. Петрозаводск, ул. Гоголя, д. 14</t>
  </si>
  <si>
    <r>
      <rPr>
        <sz val="9"/>
        <rFont val="Times New Roman"/>
        <family val="1"/>
        <charset val="204"/>
      </rPr>
      <t xml:space="preserve">Петрозаводский ГО, г. Петрозаводск, ул. Гоголя, д. 22 </t>
    </r>
    <r>
      <rPr>
        <b/>
        <sz val="9"/>
        <rFont val="Times New Roman"/>
        <family val="1"/>
        <charset val="204"/>
      </rPr>
      <t>(ОКН)</t>
    </r>
  </si>
  <si>
    <t>Петрозаводский ГО, г. Петрозаводск, ул. Чернышевского, д. 18</t>
  </si>
  <si>
    <t>Петрозаводский ГО, г. Петрозаводск, ул. Чернышевского, д. 21</t>
  </si>
  <si>
    <t>Петрозаводский ГО, г. Петрозаводск, ул. Луначарского, д. 22</t>
  </si>
  <si>
    <t>Петрозаводский ГО, г. Петрозаводск, ул. Фрунзе, д. 24</t>
  </si>
  <si>
    <t>Петрозаводский ГО, г. Петрозаводск, ул. Чернышевского, д. 19</t>
  </si>
  <si>
    <t>1941</t>
  </si>
  <si>
    <t>Итого по Петрозаводскому г.о. в 2019г.</t>
  </si>
  <si>
    <t>Петрозаводский ГО, г. Петрозаводск, ул. Балтийская, д. 3</t>
  </si>
  <si>
    <t>Петрозаводский ГО, г. Петрозаводск, ул. Балтийская, д. 5</t>
  </si>
  <si>
    <t>Петрозаводский ГО, г. Петрозаводск, ул. Балтийская, д. 7</t>
  </si>
  <si>
    <t>Петрозаводский ГО, г. Петрозаводск, ул. Калинина, д. 64а</t>
  </si>
  <si>
    <t>Петрозаводский ГО, г. Петрозаводск, ул. Свердлова, д. 4</t>
  </si>
  <si>
    <t>Петрозаводский ГО, г. Петрозаводск, ул.Советская, д. 17</t>
  </si>
  <si>
    <r>
      <rPr>
        <sz val="9"/>
        <rFont val="Times New Roman"/>
        <family val="1"/>
        <charset val="204"/>
      </rPr>
      <t xml:space="preserve">Петрозаводский ГО, г. Петрозаводск, просп. Карла Маркса, д. 20 </t>
    </r>
    <r>
      <rPr>
        <b/>
        <sz val="9"/>
        <rFont val="Times New Roman"/>
        <family val="1"/>
        <charset val="204"/>
      </rPr>
      <t>ОКН</t>
    </r>
  </si>
  <si>
    <t>Петрозаводский ГО, г. Петрозаводск, просп. Ленина, д. 35</t>
  </si>
  <si>
    <t>1955</t>
  </si>
  <si>
    <t>Петрозаводский ГО, г. Петрозаводск, ул. Фридриха Энгельса, д. 13</t>
  </si>
  <si>
    <t>Петрозаводский ГО, г. Петрозаводск, ул.Советская, д. 21</t>
  </si>
  <si>
    <t>Каменные</t>
  </si>
  <si>
    <t>Петрозаводский ГО, г. Петрозаводск, ул. Локомотивная, д. 2</t>
  </si>
  <si>
    <t>Петрозаводский ГО, г. Петрозаводск, ул. Профсоюзов, д. 5</t>
  </si>
  <si>
    <t>Петрозаводский ГО, г. Петрозаводск, ул. Чернышевского, д. 26</t>
  </si>
  <si>
    <t>Петрозаводский ГО, г. Петрозаводск, ул. Фрунзе, д. 12а</t>
  </si>
  <si>
    <t>Петрозаводский ГО, г. Петрозаводск, ул. Балтийская, д. 9</t>
  </si>
  <si>
    <t>Петрозаводский ГО, г. Петрозаводск, просп. Александра Невского, д. 14</t>
  </si>
  <si>
    <t>Петрозаводский ГО, г. Петрозаводск, просп. Александра Невского, д. 22</t>
  </si>
  <si>
    <t>Итого по Петрозаводскому г.о. в 2020г.</t>
  </si>
  <si>
    <t>Петрозаводский ГО, г. Петрозаводск, ул. Ключевая, д. 11</t>
  </si>
  <si>
    <t>Петрозаводский ГО, г. Петрозаводск, ул. Куйбышева, д. 18а</t>
  </si>
  <si>
    <t>Петрозаводский ГО, г. Петрозаводск, ул. Луначарского, д. 61</t>
  </si>
  <si>
    <t>Петрозаводский ГО, г. Петрозаводск, ул. Мичуринская, д. 15</t>
  </si>
  <si>
    <t>Петрозаводский ГО, г. Петрозаводск, ул. Нойбранденбургская, д. 9</t>
  </si>
  <si>
    <t>Петрозаводский ГО, г. Петрозаводск, ул. Ригачина, д. 56а</t>
  </si>
  <si>
    <t>Петрозаводский ГО, г. Петрозаводск, ул. Свирская, д. 12</t>
  </si>
  <si>
    <t>Петрозаводский ГО, г. Петрозаводск, ул. Черняховского, д. 45</t>
  </si>
  <si>
    <t>Петрозаводский ГО, г. Петрозаводск, ул. Чернышевского, д. 28</t>
  </si>
  <si>
    <t>Спецсчет</t>
  </si>
  <si>
    <t>Петрозаводский ГО, г. Петрозаводск, просп. Первомайский, д. 14</t>
  </si>
  <si>
    <t>1950</t>
  </si>
  <si>
    <t>Петрозаводский ГО, г. Петрозаводск, ул. Григорьева, д. 3</t>
  </si>
  <si>
    <t>Петрозаводский ГО, г. Петрозаводск, ул. Правды, д. 1а</t>
  </si>
  <si>
    <t>Петрозаводский ГО, г. Петрозаводск, ул. Чернышевского, д. 20</t>
  </si>
  <si>
    <t>Петрозаводский ГО, г. Петрозаводск, ул. Правды, д. 3</t>
  </si>
  <si>
    <t>Петрозаводский ГО, г. Петрозаводск, ул. Мурманская, д. 16</t>
  </si>
  <si>
    <t>Петрозаводский ГО, г. Петрозаводск, ул. Фрунзе, д. 6</t>
  </si>
  <si>
    <t>Петрозаводский ГО, г. Петрозаводск, ул. Германа Титова, д. 7</t>
  </si>
  <si>
    <t>Петрозаводский ГО, г. Петрозаводск, ул. Советская, д. 19</t>
  </si>
  <si>
    <t>Петрозаводский ГО, р-н Томицы (г Петрозаводск), ул. Гарнизон Томицы, д. 1</t>
  </si>
  <si>
    <t>Нет</t>
  </si>
  <si>
    <t>Петрозаводский ГО, р-н Томицы (г Петрозаводск), ул. Гарнизон Томицы, д. 2</t>
  </si>
  <si>
    <t>Петрозаводский ГО, р-н Томицы (г Петрозаводск), ул. Гарнизон Томицы, д. 3</t>
  </si>
  <si>
    <t>Петрозаводский ГО, р-н Томицы (г Петрозаводск), ул. Гарнизон Томицы, д. 12</t>
  </si>
  <si>
    <t>Петрозаводский ГО, р-н Томицы (г Петрозаводск), ул. Гарнизон Томицы, д. 13</t>
  </si>
  <si>
    <t>Итого по Петрозаводскому г.о. в 2021г.</t>
  </si>
  <si>
    <t>Итого по Петрозаводскому г.о.</t>
  </si>
  <si>
    <t>Беломорский муниципальный район</t>
  </si>
  <si>
    <t>Беломорский р-н, Беломорское г/п, г. Беломорск, остров Больничный, д. 10а</t>
  </si>
  <si>
    <t>Беломорский р-н, Беломорское г/п, г. Беломорск, ул. Водников, д. 19а</t>
  </si>
  <si>
    <t>Беломорский р-н, Беломорское г/п, г. Беломорск, ул. Водников, д. 39</t>
  </si>
  <si>
    <t>Беломорский р-н, Беломорское г/п, г. Беломорск, ул. Восточная, д. 11</t>
  </si>
  <si>
    <t>Беломорский р-н, Беломорское г/п, г. Беломорск, ул. Октябрьская, д. 34</t>
  </si>
  <si>
    <t>Беломорский р-н, Беломорское г/п, г. Беломорск, ул. Строительная, д. 15</t>
  </si>
  <si>
    <t>Беломорский р-н, Беломорское г/п, г. Беломорск, ул. Совхозная, д. 7</t>
  </si>
  <si>
    <t>Железобетонные с монолитным каркасом</t>
  </si>
  <si>
    <t>Беломорский р-н, Беломорское г/п, г. Беломорск, ул. Спортивная, д. 3</t>
  </si>
  <si>
    <t>Беломорский р-н, Беломорское г/п, г. Беломорск, ул. Спортивная, д. 9</t>
  </si>
  <si>
    <t>Беломорский р-н, Беломорское г/п, г. Беломорск, ул. Строительная, д. 17</t>
  </si>
  <si>
    <t>Беломорский р-н, Беломорское г/п, г. Беломорск, ул. Щуркина, д. 7</t>
  </si>
  <si>
    <t>Беломорский р-н, Беломорское г/п, г. Беломорск, ул. Щуркина, д. 8</t>
  </si>
  <si>
    <t>Беломорский р-н, Беломорское г/п, г. Беломорск, ул. Щуркина, д. 15</t>
  </si>
  <si>
    <t>Беломорский р-н, Летнереченское с/п, пос. Летнереченский, ул. Заречная, д. 9</t>
  </si>
  <si>
    <t>Засыпные с деревянным каркасом</t>
  </si>
  <si>
    <t>Беломорский р-н, Летнереченское с/п, пос. Летнереченский, ул. Заречная, д. 10</t>
  </si>
  <si>
    <t>Беломорский р-н, Летнереченское с/п, пос. Летнереченский, ул. Заречная, д. 13</t>
  </si>
  <si>
    <t>Беломорский р-н, Летнереченское с/п, пос. Летнереченский, ул. Заречная, д. 15</t>
  </si>
  <si>
    <t>Беломорский р-н, Летнереченское с/п, пос. Летнереченский, ул. Заречная, д. 18</t>
  </si>
  <si>
    <t>Беломорский р-н, Летнереченское с/п, пос. Летнереченский, ул. Заречная, д. 25</t>
  </si>
  <si>
    <t>Беломорский р-н, Летнереченское с/п, пос. Летнереченский, ул. Набережная, д. 20</t>
  </si>
  <si>
    <t>Беломорский р-н, Летнереченское с/п, пос. Летнереченский, ул. Набережная, д. 22</t>
  </si>
  <si>
    <t>Беломорский р-н, Летнереченское с/п, пос. Летнереченский, ул. Школьная, д. 12</t>
  </si>
  <si>
    <t>Беломорский р-н, Летнереченское с/п, пос. Летнереченский, ул. Школьная, д. 37</t>
  </si>
  <si>
    <t>Беломорский р-н, Сумпосадское с/п, ст. Сумпосад, ул. Железнодорожная, д. 74</t>
  </si>
  <si>
    <t>Беломорский р-н, Сосновецкое с/п, пос. Сосновец, ул. Ленина, д. 32</t>
  </si>
  <si>
    <t>Беломорский р-н, Беломорское г/п, г. Беломорск, ул. Октябрьская, д. 1</t>
  </si>
  <si>
    <t>Итого по Беломорскому муниципальному району в 2019г.</t>
  </si>
  <si>
    <t>Беломорский р-н, Беломорское г/п, г. Беломорск, ул. Пашкова, д. 12</t>
  </si>
  <si>
    <t>Каркасно-засыпные</t>
  </si>
  <si>
    <t>Беломорский р-н, Беломорское г/п, г. Беломорск, ул. Пашкова, д. 19</t>
  </si>
  <si>
    <t>Бревенчатый</t>
  </si>
  <si>
    <t>Беломорский р-н, Беломорское г/п, г. Беломорск, ул. Ленинская, д. 8</t>
  </si>
  <si>
    <t>Беломорский р-н, Беломорское г/п, г. Беломорск, ул. Октябрьская, д. 7А</t>
  </si>
  <si>
    <t>Беломорский р-н, Беломорское г/п, г. Беломорск, пер. Вокзальный, д. 15</t>
  </si>
  <si>
    <t>Беломорский р-н, Сосновецкое с/п, пос. Сосновец, ул. Антикайнена, д. 2</t>
  </si>
  <si>
    <t>Бревно(брус)</t>
  </si>
  <si>
    <t>Итого по Беломорскому муниципальному району в 2020г.</t>
  </si>
  <si>
    <t>Беломорский р-н, Беломорское г/п, г. Беломорск, ул. Портовое шоссе, д. 21</t>
  </si>
  <si>
    <t>Итого по Беломорскому муниципальному району в 2021г.</t>
  </si>
  <si>
    <t>Итого по Беломорскому муниципальному району</t>
  </si>
  <si>
    <t>Калевальский  муниципальный район</t>
  </si>
  <si>
    <t>Калевальский р-н, Боровское с/п, пос. Боровой, ул. Гористая, д. 14а</t>
  </si>
  <si>
    <t>Калевальский р-н, Боровское с/п, пос. Боровой, ул. Гористая, д. 16а</t>
  </si>
  <si>
    <t>Калевальский р-н, Боровское с/п, пос. Боровой, ул. Советская, д. 6</t>
  </si>
  <si>
    <t>Калевальский р-н, Боровское с/п, пос. Боровой, ул. Советская, д. 7</t>
  </si>
  <si>
    <t>Калевальский р-н, Боровское с/п, пос. Боровой, ул. Школьная, д. 8</t>
  </si>
  <si>
    <t>Калевальский р-н, Луусалмское с/п, пос. Луусалми, ул. Сосновая, д. 1</t>
  </si>
  <si>
    <t>Итого по Калевальскому муниципальному району в 2019г.</t>
  </si>
  <si>
    <t>Калевальский р-н, Калевальское г/п, пгт Калевала, ул. Ленина, д. 84а</t>
  </si>
  <si>
    <t>Деревянный</t>
  </si>
  <si>
    <t>Калевальский р-н, Калевальское г/п, пгт Калевала, ул. Советская, д. 3</t>
  </si>
  <si>
    <t>Калевальский р-н, Калевальское г/п, пгт Калевала, ул. Советская, д. 4</t>
  </si>
  <si>
    <t>Итого по Калевальскому муниципальному району в 2020г.</t>
  </si>
  <si>
    <t>Калевальский р-н, Боровское с/п, пос. Боровой, ул. Гористая, д. 9</t>
  </si>
  <si>
    <t>Итого по Калевальскому муниципальному району в 2021г.</t>
  </si>
  <si>
    <t>Итого по Калевальскому муниципальному району</t>
  </si>
  <si>
    <t>Кемский муниципальный район</t>
  </si>
  <si>
    <t>Кемский р-н, Кемское г/п, г. Кемь, просп. Пролетарский, д. 41</t>
  </si>
  <si>
    <t>Крупноблочные силикат</t>
  </si>
  <si>
    <t>Кемский р-н, Кемское г/п, г. Кемь, просп. Пролетарский, д. 43</t>
  </si>
  <si>
    <t>Кемский р-н, Кемское г/п, г. Кемь, ул. Вицупа, д. 10</t>
  </si>
  <si>
    <t>Бревенчатые</t>
  </si>
  <si>
    <t>Кемский р-н, Кемское г/п, г. Кемь, ул. Кирова, д. 10</t>
  </si>
  <si>
    <t>Кемский р-н, Кемское г/п, г. Кемь, ул. Кирова, д. 18</t>
  </si>
  <si>
    <t>Кемский р-н, Кемское г/п, г. Кемь, ул. Октябрьская, д. 9</t>
  </si>
  <si>
    <t>Кемский р-н, Кемское г/п, г. Кемь, ул. Октябрьская, д. 10</t>
  </si>
  <si>
    <t>Кемский р-н, Кемское г/п, г. Кемь, ул. Октябрьская, д. 19</t>
  </si>
  <si>
    <t>Кемский р-н, Кемское г/п, г. Кемь, ул. Полярная, д. 12а</t>
  </si>
  <si>
    <t>Кемский р-н, Кемское г/п, г. Кемь, ул. Сенная, д. 15</t>
  </si>
  <si>
    <t>Кемский р-н, Куземское с/п, пос. Кузема, ул. 1-я Лесная, д. 9</t>
  </si>
  <si>
    <t>Кемский р-н, Рабочеостровское с/п, пос. Рабочеостровск, ул. Заводская, д. 7</t>
  </si>
  <si>
    <t>Кемский р-н, Рабочеостровское с/п, пос. Рабочеостровск, ул. Комсомольская, д. 44</t>
  </si>
  <si>
    <t>Кемский р-н, Рабочеостровское с/п, пос. Рабочеостровск, ул. Комсомольская, д. 46</t>
  </si>
  <si>
    <t>Кемский р-н, Рабочеостровское с/п, пос. Рабочеостровск, ул. Портовая, д. 20</t>
  </si>
  <si>
    <t>Кемский р-н, Рабочеостровское с/п, пос. Рабочеостровск, ул. Пионерская, д. 6</t>
  </si>
  <si>
    <t>Кемский р-н, Рабочеостровское с/п, пос. Рабочеостровск, ул. Пионерская, д. 9</t>
  </si>
  <si>
    <t>1961</t>
  </si>
  <si>
    <t>Кемский р-н, Рабочеостровское с/п, пос. Рабочеостровск, ул. Пионерская, д. 10</t>
  </si>
  <si>
    <t>Кемский р-н, Рабочеостровское с/п, пос. Рабочеостровск, ул. 1 Пятилетка, д. 12</t>
  </si>
  <si>
    <t>Кемский р-н, Рабочеостровское с/п, пос. Рабочеостровск, ул. Пролетарская, д. 2</t>
  </si>
  <si>
    <t>Кемский р-н, Рабочеостровское с/п, пос. Рабочеостровск, ул. Советская, д. 10</t>
  </si>
  <si>
    <t>Кемский р-н, Рабочеостровское с/п, пос. Рабочеостровск, ул. Советская, д. 12</t>
  </si>
  <si>
    <t>Кемский р-н, Кемское г/п, г. Кемь, просп. Пролетарский, д. 51</t>
  </si>
  <si>
    <t>Кемский р-н, Кемское г/п, г. Кемь, ул. Кирова, д. 2</t>
  </si>
  <si>
    <t>Кемский р-н, Кемское г/п, г. Кемь, ул. Кирова, д. 3</t>
  </si>
  <si>
    <t>Кемский р-н, Рабочеостровское с/п, пос. Рабочеостровск, ул. Пионерская, д. 3</t>
  </si>
  <si>
    <t>Кемский р-н, Рабочеостровское с/п, пос. Рабочеостровск, ул. Портовая, д. 25</t>
  </si>
  <si>
    <t>Кемский р-н, Рабочеостровское с/п, пос. Рабочеостровск, ул. Северная, д. 14</t>
  </si>
  <si>
    <t>1965</t>
  </si>
  <si>
    <t>Кемский р-н, Рабочеостровское с/п, пос. Рабочеостровск, ул. Советская, д. 8</t>
  </si>
  <si>
    <t>Кемский р-н, Кемское г/п, г Кемь, ул Фрунзе, д. 1</t>
  </si>
  <si>
    <t>Кемский р-н, Кемское г/п, г. Кемь, просп. Пролетарский, д. 59</t>
  </si>
  <si>
    <t>Кемский р-н, Кривопорожское с/п, пос. Кривой Порог, ул. Кольцевая, д. 17</t>
  </si>
  <si>
    <t>Итого по Кемскому муниципальному району в 2019г.</t>
  </si>
  <si>
    <t>Кемский р-н, Рабочеостровское с/п, пос. Рабочеостровск, ул. Пролетарская, д. 1</t>
  </si>
  <si>
    <t>Кемский р-н, Рабочеостровское с/п, пос. Рабочеостровск, ул. Советская, д. 1</t>
  </si>
  <si>
    <t>Кемский р-н, Рабочеостровское с/п, пос. Рабочеостровск, ул. Советская, д. 13</t>
  </si>
  <si>
    <t>Кемский р-н, Рабочеостровское с/п, пос. Рабочеостровск, ул. 1 Пятилетка, д. 11</t>
  </si>
  <si>
    <t>Кемский р-н, Рабочеостровское с/п, пос. Рабочеостровск, ул. Советская, д. 3</t>
  </si>
  <si>
    <t>Кемский р-н, Рабочеостровское с/п, пос. Рабочеостровск, ул. Советская, д. 6</t>
  </si>
  <si>
    <t>Кемский р-н, Рабочеостровское с/п, пос. Рабочеостровск, ул. Советская, д. 7</t>
  </si>
  <si>
    <t>Кемский р-н, Рабочеостровское с/п, пос. Рабочеостровск, ул. Советская, д. 9</t>
  </si>
  <si>
    <t>Итого по Кемскому муниципальному району в 2020г.</t>
  </si>
  <si>
    <t>Итого по Кемскому муниципальному району в 2021г.</t>
  </si>
  <si>
    <t>Итого по Кемскому муниципальному району</t>
  </si>
  <si>
    <t>Кондопожский муниципальный район</t>
  </si>
  <si>
    <t>Кондопожский р-н, Кондопожское г/п, пос. Березовка, ул. Центральная, д. 9</t>
  </si>
  <si>
    <t>Кондопожский р-н, Кондопожское г/п, пос. Березовка, ул. Центральная, д. 11</t>
  </si>
  <si>
    <t>Кондопожский р-н, Кондопожское г/п, г. Кондопога, ул. Заводская, д. 27</t>
  </si>
  <si>
    <t>Кондопожский р-н, Кондопожское г/п, г. Кондопога, ул. Заводская, д. 30</t>
  </si>
  <si>
    <t>Кондопожский р-н, Кондопожское г/п, г. Кондопога, ул. Коммунальная, д. 15</t>
  </si>
  <si>
    <t>Кондопожский р-н, Кондопожское г/п, г. Кондопога, ул. Коммунальная, д. 17</t>
  </si>
  <si>
    <t>Кондопожский р-н, Кондопожское г/п, г. Кондопога, ул. Коммунальная, д. 19</t>
  </si>
  <si>
    <t>Кондопожский р-н, Кондопожское г/п, г. Кондопога, ул. Комсомольская, д. 19</t>
  </si>
  <si>
    <t>Кондопожский р-н, Кондопожское г/п, г. Кондопога, ул. Комсомольская, д. 21</t>
  </si>
  <si>
    <t>Кондопожский р-н, Кондопожское г/п, г. Кондопога, ул. М.Горького, д. 13</t>
  </si>
  <si>
    <t>Кондопожский р-н, Петровское с/п, с. Спасская Губа, ул. Советская, д. 15</t>
  </si>
  <si>
    <t>Кондопожский р-н, Петровское с/п, с. Спасская Губа, ул. Петровская, д. 42</t>
  </si>
  <si>
    <t>Кондопожский р-н, Петровское с/п, с. Спасская Губа, ул. Петровская, д. 44</t>
  </si>
  <si>
    <t>Кондопожский р-н, Кондопожское г/п, г. Кондопога, ул. М.Горького, д. 8</t>
  </si>
  <si>
    <t>Кондопожский р-н, Кондопожское г/п, г. Кондопога, ул. Новокирпичная, д. 7</t>
  </si>
  <si>
    <t>Кондопожский р-н, Кондопожское г/п, г. Кондопога, ул. М.Горького, д. 18</t>
  </si>
  <si>
    <t>Итого по Кондопожскому муниципальному району в 2019г.</t>
  </si>
  <si>
    <t>Кондопожский р-н, Кондопожское г/п, г. Кондопога, ул. Новокирпичная, д. 8</t>
  </si>
  <si>
    <t>Кондопожский р-н, Кяппесельгское с/п, пос. Кяппесельга, ул. Школьная, д. 19</t>
  </si>
  <si>
    <t>Кондопожский р-н, Кондопожское г/п, г. Кондопога, ул. Советов, д. 8</t>
  </si>
  <si>
    <t>1951</t>
  </si>
  <si>
    <t>Кондопожский р-н, Кондопожское г/п, г. Кондопога, ул. Советов, д. 31</t>
  </si>
  <si>
    <t>Кондопожский р-н, Кондопожское г/п, г. Кондопога, ул. Советов, д. 34</t>
  </si>
  <si>
    <t>Кондопожский р-н, Гирвасское с/п, пос. Гирвас, ул. Советская, д. 6</t>
  </si>
  <si>
    <t>Итого по Кондопожскому муниципальному району в 2020г.</t>
  </si>
  <si>
    <t>Кондопожский р-н, Кондопожское г/п, г. Кондопога, ул. Новокирпичная, д. 6</t>
  </si>
  <si>
    <t>Кондопожский р-н, Кончезерское с/п, с. Кончезеро, ул. Советов, д. 52а</t>
  </si>
  <si>
    <t>1989</t>
  </si>
  <si>
    <t>Кондопожский р-н, Кондопожское г/п, г. Кондопога, ул. М.Горького, д. 11</t>
  </si>
  <si>
    <t>Кондопожский р-н, Кондопожское г/п, г. Кондопога, ул. Комсомольская, д. 15</t>
  </si>
  <si>
    <t>Кондопожский р-н, Кондопожское г/п, г. Кондопога, ул. Советов, д. 29</t>
  </si>
  <si>
    <t>Итого по Кондопожскому муниципальному району в 2021г.</t>
  </si>
  <si>
    <t>Итого по Кондопожскому муниципальному району</t>
  </si>
  <si>
    <t>Лахденпохский муниципальный район</t>
  </si>
  <si>
    <t>Лахденпохский р-н, Лахденпохское г/п, г. Лахденпохья, пер. Гористый, д. 3</t>
  </si>
  <si>
    <t>Лахденпохский р-н, Лахденпохское г/п, г. Лахденпохья, пер. Речной, д. 2</t>
  </si>
  <si>
    <t>Лахденпохский р-н, Лахденпохское г/п, г. Лахденпохья, ул. Бусалова, д. 15</t>
  </si>
  <si>
    <t>Лахденпохский р-н, Лахденпохское г/п, г. Лахденпохья, ул. Бусалова, д. 41</t>
  </si>
  <si>
    <t>Лахденпохский р-н, Лахденпохское г/п, г. Лахденпохья, ул. Ленина, д. 36</t>
  </si>
  <si>
    <t>Лахденпохский р-н, Мийнальское с/п, пос. Раухала, ул. Лесная, д. 11</t>
  </si>
  <si>
    <t>Лахденпохский р-н, Хийтольское с/п, пос. Куликово, ул. Центральная, д. 68</t>
  </si>
  <si>
    <t>Лахденпохский р-н, Хийтольское с/п, пос. Куликово, ул. Центральная, д. 69</t>
  </si>
  <si>
    <t>Лахденпохский р-н, Элисенваарское с/п, пос. Элисенваара, ул. Гагарина, д. 4</t>
  </si>
  <si>
    <t>Лахденпохский р-н, Лахденпохское г/п, г. Лахденпохья, ул. Ладожская, д. 7</t>
  </si>
  <si>
    <t>Лахденпохский р-н, Лахденпохское г/п, г. Лахденпохья, ул. Ладожская, д. 8</t>
  </si>
  <si>
    <t>Лахденпохский р-н, Куркиёкское с/п, пос. Куркиеки, ул. Ленина, д. 24</t>
  </si>
  <si>
    <t>Лахденпохский р-н, Лахденпохское г/п, г. Лахденпохья, ул. Ленина, д. 7</t>
  </si>
  <si>
    <t>Лахденпохский р-н, Мийнальское с/п, пос. Лумиваара, ул. Центральная, д. 47</t>
  </si>
  <si>
    <t>Лахденпохский р-н, Лахденпохское г/п, г. Лахденпохья, ул. Ладожская, д. 6</t>
  </si>
  <si>
    <t>Итого по Лахденпохскому муниципальному району в 2019г.</t>
  </si>
  <si>
    <t>Лахденпохский р-н, Лахденпохское г/п, г. Лахденпохья, ул. Ленина, д. 6</t>
  </si>
  <si>
    <t>1964</t>
  </si>
  <si>
    <t>Лахденпохский р-н, Лахденпохское г/п, г. Лахденпохья, ул. Малиновского, д. 12</t>
  </si>
  <si>
    <t>Лахденпохский р-н, Лахденпохское г/п, г. Лахденпохья, ул. Бусалова, д.29</t>
  </si>
  <si>
    <t>Лахденпохский р-н, Лахденпохское г/п, г. Лахденпохья, ул. Ладожской флотилии, д.11</t>
  </si>
  <si>
    <t>Итого по Лахденпохскому муниципальному району в 2020г.</t>
  </si>
  <si>
    <t>Лахденпохский р-н, Хийтольское с/п, пос. Куликово, ул. Центральная, д. 50</t>
  </si>
  <si>
    <t>Лахденпохский р-н, Хийтольское с/п, пос. Куликово, ул. Центральная, д. 51</t>
  </si>
  <si>
    <t>Лахденпохский р-н, Лахденпохское г/п, г. Лахденпохья, ул. Ладожской флотилии, д.14</t>
  </si>
  <si>
    <t>Итого по Лахденпохскому муниципальному району в 2021г.</t>
  </si>
  <si>
    <t>Итого по Лахденпохскому муниципальному району</t>
  </si>
  <si>
    <t>Лоухский муниципальный район</t>
  </si>
  <si>
    <t>Лоухский р-н, Амбарнское с/п, пос. Амбарный, ул. Железнодорожная, д. 19</t>
  </si>
  <si>
    <t>Лоухский р-н, Амбарнское с/п, пос. Амбарный, ул. Железнодорожная, д. 31</t>
  </si>
  <si>
    <t>Лоухский р-н, Амбарнское с/п, пос. Амбарный, ул. Железнодорожная, д. 33</t>
  </si>
  <si>
    <t>Лоухский р-н, Амбарнское с/п, ст. Боярская, д. 8</t>
  </si>
  <si>
    <t>Лоухский р-н, Амбарнское с/п, ст. Боярская, д. 9</t>
  </si>
  <si>
    <t>Лоухский р-н, Лоухское г/п, пгт Лоухи, пер. Рабочий, д. 12</t>
  </si>
  <si>
    <t>Лоухский р-н, Лоухское г/п, пгт Лоухи, ул. Совхозная, д. 6</t>
  </si>
  <si>
    <t>Лоухский р-н, Плотинское с/п, пос. Чкаловский, ул. Клубная, д. 5</t>
  </si>
  <si>
    <t>Лоухский р-н, Малиновараккское с/п, пос. Малиновая Варакка, ул. Слюдяная, д. 12</t>
  </si>
  <si>
    <t>Лоухский р-н, Малиновараккское с/п, пос. Малиновая Варакка, ул. Слюдяная, д. 14</t>
  </si>
  <si>
    <t>Лоухский р-н, Малиновараккское с/п, пос. Тэдино, ул. Гористая, д. 4</t>
  </si>
  <si>
    <t>Лоухский р-н, Малиновараккское с/п, пос. Тэдино, ул. Полярные Зори, д. 6</t>
  </si>
  <si>
    <t>Лоухский р-н, Чупинское г/п, пгт Чупа, ул. Вокзальная, д. 3</t>
  </si>
  <si>
    <t>Лоухский р-н, Чупинское г/п, пгт Чупа, ул. Вокзальная, д. 3а</t>
  </si>
  <si>
    <t>Лоухский р-н, Чупинское г/п, пгт Чупа, ул. Вокзальная, д. 7</t>
  </si>
  <si>
    <t>Лоухский р-н, Чупинское г/п, пгт Чупа, ул. Пионерская, д. 7</t>
  </si>
  <si>
    <t>Лоухский р-н, Чупинское г/п, пгт Чупа, ул. Пионерская, д. 61</t>
  </si>
  <si>
    <t>Лоухский р-н, Чупинское г/п, пгт Чупа, ул. Пионерская, д. 67</t>
  </si>
  <si>
    <t>Лоухский р-н, Чупинское г/п, пгт Чупа, ул. Пионерская, д. 84</t>
  </si>
  <si>
    <t>Лоухский р-н, Чупинское г/п, пгт Чупа, ул. Пионерская, д. 86</t>
  </si>
  <si>
    <t>Лоухский р-н, Чупинское г/п, пгт Чупа, ул. Пионерская, д. 96</t>
  </si>
  <si>
    <t>Лоухский р-н, Чупинское г/п, пгт Чупа, ул. Советская, д. 54</t>
  </si>
  <si>
    <t>Лоухский р-н, Чупинское г/п, пгт Чупа, ул. Вокзальная, д. 4</t>
  </si>
  <si>
    <t>1963</t>
  </si>
  <si>
    <t>Лоухский р-н, Чупинское г/п, пгт Чупа, ул. Пионерская, д. 32</t>
  </si>
  <si>
    <t>Лоухский р-н, Чупинское г/п, пгт Чупа, ул. Пионерская, д. 63</t>
  </si>
  <si>
    <t>Лоухский р-н, Чупинское г/п, пгт Чупа, ул. Пионерская, д. 64</t>
  </si>
  <si>
    <t>Лоухский р-н, Чупинское г/п, пгт Чупа, ул. Пионерская, д. 82</t>
  </si>
  <si>
    <t>1962</t>
  </si>
  <si>
    <t>Лоухский р-н, Чупинское г/п, пгт Чупа, ул. Пионерская, д. 92</t>
  </si>
  <si>
    <t>Лоухский р-н, Кестеньгское с/п, пос. Софпорог, ул. Лесная, д. 21</t>
  </si>
  <si>
    <t>Лоухский р-н, Кестеньгское с/п, пос. Софпорог, ул. Лесная, д. 23</t>
  </si>
  <si>
    <t>Лоухский р-н, Кестеньгское с/п, пос. Софпорог, ул. Лесная, д. 27</t>
  </si>
  <si>
    <t>Лоухский р-н, Кестеньгское с/п, пос. Софпорог, ул. Лесная, д. 28</t>
  </si>
  <si>
    <t>Лоухский р-н, Кестеньгское с/п, пос. Софпорог, ул. Лесная, д. 30</t>
  </si>
  <si>
    <t>Лоухский р-н, Чупинское г/п, пгт Чупа, ул. Пионерская, д. 68</t>
  </si>
  <si>
    <t>Лоухский р-н, Чупинское г/п, пгт Чупа, ул. Пионерская, д. 72</t>
  </si>
  <si>
    <t>Лоухский р-н, Лоухское г/п, пгт Лоухи, ул. Октябрьская, д. 16</t>
  </si>
  <si>
    <t>Панельный</t>
  </si>
  <si>
    <t>Лоухский р-н, Лоухское г/п, пгт Лоухи, ул. Ю.Жаровина, д. 30</t>
  </si>
  <si>
    <t>Итого по Лоухскому муниципальному району в 2019г.</t>
  </si>
  <si>
    <t>Итого по Лоухскому муниципальному району в 2020г.</t>
  </si>
  <si>
    <t>Лоухский р-н, Амбарнское с/п, пос. Энгозеро, ул. Парахина, д. 9</t>
  </si>
  <si>
    <t>Лоухский р-н, Амбарнское с/п, пос. Энгозеро, ул. Парахина, д. 10</t>
  </si>
  <si>
    <t>Итого по Лоухскому муниципальному району в 2021г.</t>
  </si>
  <si>
    <t>Итого по Лоухскому муниципальному району</t>
  </si>
  <si>
    <t>Медвежьегорский муниципальный район</t>
  </si>
  <si>
    <t>Медвежьегорский р-н, Великогубское с/п, с. Великая Губа, ул. Октябрьская, д. 43</t>
  </si>
  <si>
    <t>Медвежьегорский р-н, Великогубское с/п, с. Великая Губа, ул. Октябрьская, д. 45</t>
  </si>
  <si>
    <t>Медвежьегорский р-н, Великогубское с/п, с. Великая Губа, ул. Октябрьская, д. 49</t>
  </si>
  <si>
    <t>Медвежьегорский р-н, Великогубское с/п, с. Великая Губа, ул. Рябова, д. 16</t>
  </si>
  <si>
    <t>Медвежьегорский р-н, Великогубское с/п, с. Великая Губа, ул. Рябова, д. 36</t>
  </si>
  <si>
    <t>Медвежьегорский р-н, Великогубское с/п, с. Великая Губа, ул. Рябова, д. 40</t>
  </si>
  <si>
    <t>Медвежьегорский р-н, Медвежьегорское г/п, г. Медвежьегорск, ул. Артемьева, д. 14</t>
  </si>
  <si>
    <t>Медвежьегорский р-н, Медвежьегорское г/п, г. Медвежьегорск,пер. Дорожный, д. 10</t>
  </si>
  <si>
    <t>Медвежьегорский р-н, Медвежьегорское г/п, г. Медвежьегорск, пер. Дорожный, д. 12</t>
  </si>
  <si>
    <t>Медвежьегорский р-н, Медвежьегорское г/п, г. Медвежьегорск, ул. 3 Пятилетки, д. 11</t>
  </si>
  <si>
    <t>Медвежьегорский р-н, Медвежьегорское г/п, г. Медвежьегорск, ул. 3 Пятилетки, д. 19</t>
  </si>
  <si>
    <t>Медвежьегорский р-н, Медвежьегорское г/п, г. Медвежьегорск, ул. Артемьева, д. 4</t>
  </si>
  <si>
    <t>Медвежьегорский р-н, Медвежьегорское г/п, г. Медвежьегорск, ул. Артемьева, д. 5</t>
  </si>
  <si>
    <t>Медвежьегорский р-н, Медвежьегорское г/п, г. Медвежьегорск, ул. Артемьева, д. 5а</t>
  </si>
  <si>
    <t>Медвежьегорский р-н, Медвежьегорское г/п, г. Медвежьегорск, ул. Артемьева, д. 11</t>
  </si>
  <si>
    <t>Медвежьегорский р-н, Медвежьегорское г/п, г. Медвежьегорск, ул. Артемьева, д. 28</t>
  </si>
  <si>
    <t>Медвежьегорский р-н, Медвежьегорское г/п, г. Медвежьегорск, ул. К.Маркса, д. 6</t>
  </si>
  <si>
    <t>Медвежьегорский р-н, Медвежьегорское г/п, г. Медвежьегорск, ул. К.Маркса, д. 31</t>
  </si>
  <si>
    <t>Медвежьегорский р-н, Медвежьегорское г/п, г. Медвежьегорск, ул. К.Маркса, д. 33</t>
  </si>
  <si>
    <t>Медвежьегорский р-н, Медвежьегорское г/п, г. Медвежьегорск, ул. К.Маркса, д. 35</t>
  </si>
  <si>
    <t>Медвежьегорский р-н, Медвежьегорское г/п, г. Медвежьегорск, ул. Кирова, д. 9</t>
  </si>
  <si>
    <t>Медвежьегорский р-н, Медвежьегорское г/п, г. Медвежьегорск, ул. Кирова, д. 13</t>
  </si>
  <si>
    <t>Медвежьегорский р-н, Медвежьегорское г/п, г. Медвежьегорск, ул. Кирова, д. 16</t>
  </si>
  <si>
    <t>Медвежьегорский р-н, Медвежьегорское г/п, г. Медвежьегорск, ул. Кирова, д. 17</t>
  </si>
  <si>
    <t>Медвежьегорский р-н, Медвежьегорское г/п, г. Медвежьегорск, ул. Кирова, д. 22</t>
  </si>
  <si>
    <t>Кирпичные, оштукатуренные</t>
  </si>
  <si>
    <t>Медвежьегорский р-н, Медвежьегорское г/п, г. Медвежьегорск, ул. Кольцевая, д. 7</t>
  </si>
  <si>
    <t>Медвежьегорский р-н, Медвежьегорское г/п, г. Медвежьегорск, ул. М.Горького, д. 3</t>
  </si>
  <si>
    <t>Медвежьегорский р-н, Медвежьегорское г/п, г. Медвежьегорск, ул. Первомайская, д. 27а</t>
  </si>
  <si>
    <t>Медвежьегорский р-н, Медвежьегорское г/п, г. Медвежьегорск, ул. Пионерская, д. 22</t>
  </si>
  <si>
    <t>Медвежьегорский р-н, Медвежьегорское г/п, г. Медвежьегорск, ул. Санаторная, д. 1Б</t>
  </si>
  <si>
    <t>до 1955</t>
  </si>
  <si>
    <t>Медвежьегорский р-н, Медвежьегорское г/п, г. Медвежьегорск, ул. Свердлова, д. 2а</t>
  </si>
  <si>
    <t>Медвежьегорский р-н, Медвежьегорское г/п, г. Медвежьегорск, ул. Фанягина, д. 1</t>
  </si>
  <si>
    <t>Медвежьегорский р-н, Медвежьегорское г/п, г. Медвежьегорск, ул. Фанягина, д. 3</t>
  </si>
  <si>
    <t>Медвежьегорский р-н, Медвежьегорское г/п, г. Медвежьегорск, ул. Фанягина, д. 5</t>
  </si>
  <si>
    <t>Медвежьегорский р-н, Пиндушское г/п, пгт Пиндуши, пер. Гагарина, д. 11</t>
  </si>
  <si>
    <t>Медвежьегорский р-н, Пиндушское г/п, пгт Пиндуши, пер. Гагарина, д. 13</t>
  </si>
  <si>
    <t>Медвежьегорский р-н, Пиндушское г/п, пгт Пиндуши, ул. Октябрьская, д. 5</t>
  </si>
  <si>
    <t>Медвежьегорский р-н, Пиндушское г/п, пгт Пиндуши, ул. Челюскинцев, д. 16</t>
  </si>
  <si>
    <t>Медвежьегорский р-н, Медвежьегорское г/п, г Медвежьегорск, ул Первомайская, д. 27</t>
  </si>
  <si>
    <t>1935</t>
  </si>
  <si>
    <t>Медвежьегорский р-н, Медвежьегорское г/п, г. Медвежьегорск, ул. Дзержинского, д. 10</t>
  </si>
  <si>
    <t>Медвежьегорский р-н, Медвежьегорское г/п, г. Медвежьегорск, ул. Дзержинского, д. 28</t>
  </si>
  <si>
    <t>Медвежьегорский р-н, Медвежьегорское г/п, г. Медвежьегорск, ул. Артемьева, д. 20</t>
  </si>
  <si>
    <t>Кирпич(отштукатур)</t>
  </si>
  <si>
    <t>Итого по Медвежьегорскому муниципальному району в 2019г.</t>
  </si>
  <si>
    <t>Медвежьегорский р-н, Медвежьегорское г/п, г. Медвежьегорск, ул. Артемьева, д. 7</t>
  </si>
  <si>
    <t>Медвежьегорский р-н, Пиндушское г/п, дер. Лумбуши, ул. Совхозная, д. 1</t>
  </si>
  <si>
    <t>Медвежьегорский р-н, Пиндушское г/п, дер. Лумбуши, ул. Совхозная, д. 4</t>
  </si>
  <si>
    <t>Медвежьегорский р-н, Пиндушское г/п, дер. Лумбуши, ул. Совхозная, д. 5</t>
  </si>
  <si>
    <t>1966</t>
  </si>
  <si>
    <t>Медвежьегорский р-н, Пиндушское г/п, пгт Пиндуши, ул. Кирова, д. 15а</t>
  </si>
  <si>
    <t>Медвежьегорский р-н, Медвежьегорское г/п, г. Медвежьегорск, ул. Артемьева, д. 21</t>
  </si>
  <si>
    <t>Медвежьегорский р-н, Медвежьегорское г/п, г. Медвежьегорск, ул. Заводская, д. 20</t>
  </si>
  <si>
    <t>нет</t>
  </si>
  <si>
    <t>Медвежьегорский р-н, Медвежьегорское г/п, г. Медвежьегорск, ул. М.Горького, д. 1</t>
  </si>
  <si>
    <t>Медвежьегорский р-н, Медвежьегорское г/п, г. Медвежьегорск, ул. М.Горького, д. 13</t>
  </si>
  <si>
    <t>Медвежьегорский р-н, Медвежьегорское г/п, г. Медвежьегорск, ул. Заводская, д. 12</t>
  </si>
  <si>
    <t>Медвежьегорский р-н, Медвежьегорское г/п, г. Медвежьегорск, ул. Заводская, д. 14</t>
  </si>
  <si>
    <t>Медвежьегорский р-н, Медвежьегорское г/п, г. Медвежьегорск, ул. Коммунаров, д. 6</t>
  </si>
  <si>
    <t>Итого по Медвежьегорскому муниципальному району в 2020г.</t>
  </si>
  <si>
    <t>Медвежьегорский р-н, Пиндушское г/п, пгт Пиндуши, пер. Гагарина, д. 7</t>
  </si>
  <si>
    <t>Медвежьегорский р-н, Пиндушское г/п, пгт Пиндуши, пер. Гагарина, д. 9</t>
  </si>
  <si>
    <t>Медвежьегорский р-н, Пиндушское г/п, пгт Пиндуши, пер. Гагарина, д. 10</t>
  </si>
  <si>
    <t>Итого по Медвежьегорскому муниципальному району в 2021г.</t>
  </si>
  <si>
    <t>Итого по Медвежьегорскому муниципальному району</t>
  </si>
  <si>
    <t>Муезерский муниципальный район</t>
  </si>
  <si>
    <t>Муезерский р-н, Муезерское г/п, пгт Муезерский, ул. 8 Марта, д. 5</t>
  </si>
  <si>
    <t>Муезерский р-н, Муезерское г/п, пгт Муезерский, ул. Гагарина, д. 4</t>
  </si>
  <si>
    <t>Муезерский р-н, Муезерское г/п, пгт Муезерский, ул. Гагарина, д. 10</t>
  </si>
  <si>
    <t>Муезерский р-н, Ледмозерское с/п, пос. Ледмозеро, ул. 50 лет ВЛКСМ, д. 15б</t>
  </si>
  <si>
    <t>Итого по Муезерскому муниципальному району в 2019г.</t>
  </si>
  <si>
    <t>Муезерский р-н, Муезерское г/п, пгт Муезерский, ул. 8 Марта, д. 6</t>
  </si>
  <si>
    <t>Муезерский р-н, Муезерское г/п, пгт Муезерский, ул. 8 Марта, д. 9</t>
  </si>
  <si>
    <t>Муезерский р-н, Муезерское г/п, пгт Муезерский, ул. Правды, д. 11/13</t>
  </si>
  <si>
    <t>Муезерский р-н, Муезерское г/п, пгт Муезерский, ул. 8 Марта, д. 1</t>
  </si>
  <si>
    <t>Муезерский р-н, Муезерское г/п, пгт Муезерский, ул. 8 Марта, д. 2</t>
  </si>
  <si>
    <t>Муезерский р-н, Муезерское г/п, пгт Муезерский, ул. Гагарина, д. 4а</t>
  </si>
  <si>
    <t>Муезерский р-н, Муезерское г/п, пгт Муезерский, ул. Гагарина, д. 12</t>
  </si>
  <si>
    <t>Итого по Муезерскому муниципальному району в 2020г.</t>
  </si>
  <si>
    <t>Муезерский р-н, Воломское с/п, пос. Волома, ул. Школьная, д. 21</t>
  </si>
  <si>
    <t>Муезерский р-н, Муезерское г/п, пгт Муезерский, ул. 8 Марта, д. 4</t>
  </si>
  <si>
    <t>Итого по Муезерскому муниципальному району в 2021г.</t>
  </si>
  <si>
    <t>Итого по Муезерскому муниципальному район</t>
  </si>
  <si>
    <t>Олонецкий национальный муниципальный район</t>
  </si>
  <si>
    <t>Олонецкий р-н, Ильинское с/п, пос. Ильинский, ул. Луначарского, д. 5</t>
  </si>
  <si>
    <t>Олонецкий р-н, Ильинское с/п, пос. Ильинский, ул. Мошкина, д. 1</t>
  </si>
  <si>
    <t>Олонецкий р-н, Ильинское с/п, пос. Ильинский, ул. Мошкина, д. 4</t>
  </si>
  <si>
    <t>Олонецкий р-н, Ильинское с/п, пос. Ильинский, ул. Мошкина, д. 5</t>
  </si>
  <si>
    <t>Олонецкий р-н, Куйтежское с/п, дер. Куйтежа, ул. Ленина, д. 9</t>
  </si>
  <si>
    <t>Олонецкий р-н, Куйтежское с/п, дер. Куйтежа, ул. Ленина, д. 12</t>
  </si>
  <si>
    <t>Олонецкий р-н, Куйтежское с/п, дер. Куйтежа, ул. Пушная, д. 6</t>
  </si>
  <si>
    <t>Олонецкий р-н, Куйтежское с/п, дер. Куйтежа, ул. Школьная, д. 9</t>
  </si>
  <si>
    <t>Олонецкий р-н, Олонецкое г/п, г. Олонец, ул. Коммунальная, д. 6</t>
  </si>
  <si>
    <t>Олонецкий р-н, Олонецкое г/п, г. Олонец, ул. Коммунальная, д. 7</t>
  </si>
  <si>
    <t>Олонецкий р-н, Олонецкое г/п, г. Олонец, ул. Октябрьская, д. 12</t>
  </si>
  <si>
    <t>1906</t>
  </si>
  <si>
    <t>Олонецкий р-н, Олонецкое г/п, г. Олонец, ул. Пролетарская, д. 23</t>
  </si>
  <si>
    <t>Олонецкий р-н, Ильинское с/п, пос. Ильинский, ул. Гагарина, д. 1</t>
  </si>
  <si>
    <t>Олонецкий р-н, Ильинское с/п, пос. Ильинский, ул. Гагарина, д. 1А</t>
  </si>
  <si>
    <t>Олонецкий р-н, Ильинское с/п, пос. Ильинский, ул. Гагарина, д. 3</t>
  </si>
  <si>
    <t>Олонецкий р-н, Ильинское с/п, пос. Ильинский, ул. Заводская, д. 2А</t>
  </si>
  <si>
    <t>Олонецкий р-н, Ильинское с/п, пос. Ильинский, ул. Луначарского, д. 1</t>
  </si>
  <si>
    <t>Олонецкий р-н, Ильинское с/п, пос. Ильинский, ул. Луначарского, д. 2</t>
  </si>
  <si>
    <t>Олонецкий р-н, Олонецкое г/п, г. Олонец, ул. 30-летия Победы, д. 3</t>
  </si>
  <si>
    <t>Олонецкий р-н, Олонецкое г/п, г. Олонец, ул. Карла Маркса, д. 1а</t>
  </si>
  <si>
    <r>
      <rPr>
        <sz val="9"/>
        <rFont val="Times New Roman"/>
        <family val="1"/>
        <charset val="204"/>
      </rPr>
      <t xml:space="preserve">Олонецкое г/п, г Олонец, ул Октябрьская, д. 3А </t>
    </r>
    <r>
      <rPr>
        <b/>
        <sz val="9"/>
        <rFont val="Times New Roman"/>
        <family val="1"/>
        <charset val="204"/>
      </rPr>
      <t>(ОКН)</t>
    </r>
  </si>
  <si>
    <t>Итого по Олонецкому муниципальному району в 2019г.</t>
  </si>
  <si>
    <t>Олонецкий р-н, Мегрегское с/п, дер. Мегрега, ул. Чапаева, д. 9</t>
  </si>
  <si>
    <t>Олонецкий р-н, Олонецкое г/п, г. Олонец, ул. 30-летия Победы, д. 7</t>
  </si>
  <si>
    <t>Олонецкий р-н, Олонецкое г/п, г. Олонец, ул. Коммунальная, д. 4</t>
  </si>
  <si>
    <t>Олонецкий р-н, Олонецкое г/п, г. Олонец, ул. Володарского, д. 29</t>
  </si>
  <si>
    <t>Олонецкий р-н, Михайловское с/п, с. Михайловское, ул. Новая, д. 16</t>
  </si>
  <si>
    <t>Олонецкий р-н, Олонецкое г/п, г. Олонец, ул. Пролетарская, д. 23а</t>
  </si>
  <si>
    <t>Итого по Олонецкому муниципальному району в 2020г.</t>
  </si>
  <si>
    <t>Олонецкий р-н, Олонецкое г/п, г. Олонец, ул. Володарского, д. 27</t>
  </si>
  <si>
    <t>Олонецкий р-н, Коткозерское с/п, дер. Коткозеро, ул. Олонецкая, д. 3</t>
  </si>
  <si>
    <t>Олонецкий р-н, Михайловское с/п, с. Михайловское, ул. Советская, д. 3</t>
  </si>
  <si>
    <t>Итого по Олонецкому муниципальному району в 2021г.</t>
  </si>
  <si>
    <t>Итого по Олонецкому муниципальному району</t>
  </si>
  <si>
    <t>Питкярантский муниципальный район</t>
  </si>
  <si>
    <t>Питкярантский р-н, Импилахтинское с/п, пос. Импилахти, ш. Сортавальское, д. 45</t>
  </si>
  <si>
    <t>Питкярантский р-н, Питкярантское г/п, г. Питкяранта, кв-л 1-й Строительный, д. 7</t>
  </si>
  <si>
    <t>Питкярантский р-н, Питкярантское г/п, г. Питкяранта, ул. Ленина, д. 16</t>
  </si>
  <si>
    <t>Питкярантский р-н, Питкярантское г/п, г. Питкяранта, ул. Ленина, д. 41</t>
  </si>
  <si>
    <t>Питкярантский р-н, Питкярантское г/п, г. Питкяранта, ул. Ленина, д. 44</t>
  </si>
  <si>
    <t>Питкярантский р-н, Питкярантское г/п, г. Питкяранта, ул. Пушкина, д. 8</t>
  </si>
  <si>
    <t>Питкярантский р-н, Питкярантское г/п, г. Питкяранта, ул. Пушкина, д. 10</t>
  </si>
  <si>
    <t>Питкярантский р-н, Питкярантское г/п, г. Питкяранта, ул. Пушкина, д. 11</t>
  </si>
  <si>
    <t>Питкярантский р-н, Питкярантское г/п, г. Питкяранта, ул. Пушкина, д. 12</t>
  </si>
  <si>
    <t>Питкярантский р-н, Салминское с/п, пос. Салми, ул. Свирских дивизий, д. 20</t>
  </si>
  <si>
    <t>Питкярантский р-н, Салминское с/п, пос. Салми, ул. Сплавная, д. 5а</t>
  </si>
  <si>
    <t>Питкярантский р-н, Харлуское с/п, дер. Рауталахти, ул. Озерная, д. 1</t>
  </si>
  <si>
    <t>Питкярантский р-н, Харлуское с/п, пос. Харлу, ул. Заводская, д. 4</t>
  </si>
  <si>
    <t>Питкярантский р-н, Харлуское с/п, пос. Харлу, хут. Заводской, д. 13</t>
  </si>
  <si>
    <t>Питкярантский р-н, Харлуское с/п, пос. Харлу, ш. Главное, д. 22</t>
  </si>
  <si>
    <t>Питкярантский р-н, Харлуское с/п, пос. Харлу, ш. Главное, д. 32</t>
  </si>
  <si>
    <t>Питкярантский р-н, Харлуское с/п, пос. Харлу, ш. Главное, д. 24</t>
  </si>
  <si>
    <t>Питкярантский р-н, Импилахтинское с/п, пос. Импилахти, ул. Советская, д. 14</t>
  </si>
  <si>
    <t>Питкярантский р-н, Импилахтинское с/п, пос. Импилахти, ул. Советская, д. 15</t>
  </si>
  <si>
    <t>Питкярантский р-н, Питкярантское г/п, г. Питкяранта, кв-л 1-й Строительный, д. 16</t>
  </si>
  <si>
    <t>Итого по Питкярантскому муниципальному району в 2019г.</t>
  </si>
  <si>
    <t>Питкярантский р-н, Ляскельское с/п, пос. Ляскеля, ул. Советская, д. 13</t>
  </si>
  <si>
    <t>Крупноблочный ячеистый бетон</t>
  </si>
  <si>
    <t>Питкярантский р-н, Ляскельское с/п, пос. Ляскеля, ул. Советская, д. 17</t>
  </si>
  <si>
    <t>Питкярантский р-н, Ляскельское с/п, дер. Хийденсельга, ул. Лесопильщиков, д. 6</t>
  </si>
  <si>
    <t>Питкярантский р-н, Салминское с/п, дер. Ряймяля, ул. Совхозная, д. 6</t>
  </si>
  <si>
    <t>Питкярантский р-н, Харлуское с/п, пос. Харлу, ш. Главное, д. 48</t>
  </si>
  <si>
    <t>Питкярантский р-н, Салминское с/п, дер. Мийнала, ул. Совхозная, д. 13</t>
  </si>
  <si>
    <t>Питкярантский р-н, Салминское с/п, дер. Мийнала, ул. Совхозная, д. 11</t>
  </si>
  <si>
    <t>Питкярантский р-н, Салминское с/п, пос. Салми, ул. Школьная, д. 5</t>
  </si>
  <si>
    <t>Кирпичные со сбор ж/б каркас</t>
  </si>
  <si>
    <t>Питкярантский р-н, Салминское с/п, дер. Мийнала, ул. Совхозная, д. 9</t>
  </si>
  <si>
    <t>Питкярантский р-н, Ляскельское с/п, дер. Хийденсельга, ул. Лесопильщиков, д. 4а</t>
  </si>
  <si>
    <t>Питкярантский р-н, Ляскельское с/п, дер. Хийденсельга, ул. Лесопильщиков, д. 8</t>
  </si>
  <si>
    <t>Питкярантский р-н, Ляскельское с/п, дер. Хийденсельга, ул. Садовая, д. 11</t>
  </si>
  <si>
    <t>Питкярантский р-н, Ляскельское с/п, пос. Ляскеля, ул. Советская, д. 25</t>
  </si>
  <si>
    <t>Питкярантский р-н, Ляскельское с/п, пос. Ляскеля, ул. Советская, д. 29</t>
  </si>
  <si>
    <t>Питкярантский р-н, Ляскельское с/п, дер. Хийденсельга, ул. Садовая, д. 13</t>
  </si>
  <si>
    <t>Питкярантский р-н, Ляскельское с/п, дер. Янис, ул. Речная, д. 3</t>
  </si>
  <si>
    <t>Питкярантский р-н, Ляскельское с/п, пос. Ляскеля, ул. Комсомольская, д. 6</t>
  </si>
  <si>
    <t>Питкярантский р-н, Ляскельское с/п, пос. Ляскеля, ул. Советская, д. 15</t>
  </si>
  <si>
    <t>Питкярантский р-н, Ляскельское с/п, пос. Ляскеля, ул. Советская, д. 19</t>
  </si>
  <si>
    <t>Питкярантский р-н, Ляскельское с/п, дер. Хийденсельга, ул. Ладожская, д. 21</t>
  </si>
  <si>
    <t>Питкярантский р-н, Ляскельское с/п, дер. Хийденсельга, ул. Лесопильщиков, д. 3</t>
  </si>
  <si>
    <t>Питкярантский р-н, Ляскельское с/п, пос. Ляскеля, ул. Советская, д. 27</t>
  </si>
  <si>
    <t>Питкярантский р-н, Питкярантское г/п, г. Питкяранта, ул. Горького, д. 1</t>
  </si>
  <si>
    <t>Питкярантский р-н, Питкярантское г/п, г. Питкяранта, ул. Пушкина, д. 5</t>
  </si>
  <si>
    <t>Питкярантский р-н, Салминское с/п, дер. Мийнала, ул. Совхозная, д. 5</t>
  </si>
  <si>
    <t>Питкярантский р-н, Харлуское с/п, пос. Харлу, ш. Главное, д. 42</t>
  </si>
  <si>
    <t>Итого по Питкярантскому муниципальному району в 2020г.</t>
  </si>
  <si>
    <t>Питкярантский р-н, Салминское с/п, пос. Салми, ул. Садовая, д. 4</t>
  </si>
  <si>
    <t>Питкярантский р-н, Салминское с/п, пос. Салми, ул. Комсомольская, д. 6</t>
  </si>
  <si>
    <t>Питкярантский р-н, Харлуское с/п, дер. Рауталахти, ул. Озерная, д. 4</t>
  </si>
  <si>
    <t>Питкярантский р-н, Питкярантское г/п, г. Питкяранта, ул. Ленина, д. 18</t>
  </si>
  <si>
    <t>Итого по Питкярантскому муниципальному району в 2021г.</t>
  </si>
  <si>
    <t>Итого по Питкярантскому муниципальному району</t>
  </si>
  <si>
    <t>Прионежский  муниципальный район</t>
  </si>
  <si>
    <t>Прионежский р-н, Деревянкское с/п, пос. Деревянка, ул. Поселковая, д. 5</t>
  </si>
  <si>
    <t>Прионежский р-н, Деревянское с/п, с. Деревянное, ул. Онежская, д. 43</t>
  </si>
  <si>
    <t>Прионежский р-н, Деревянское с/п, с. Деревянное, ул. Онежская, д. 67</t>
  </si>
  <si>
    <t>Прионежский р-н, Ладвинское с/п, пос. Ладва, ул. Комсомольская, д. 115</t>
  </si>
  <si>
    <t>Прионежский р-н, Ладвинское с/п, пос. Ладва, ул. Набережная, д. 21</t>
  </si>
  <si>
    <t>Прионежский р-н, Ладвинское с/п, пос. Ладва, ул. Пионерская, д. 7</t>
  </si>
  <si>
    <t>Прионежский р-н, Ладвинское с/п, пос. Ладва, ул. Советская, д. 131</t>
  </si>
  <si>
    <t>Прионежский р-н, Ладвинское с/п, пос. Ладва, ул. Советская, д. 163</t>
  </si>
  <si>
    <t>Прионежский р-н, Ладвинское с/п, пос. Ладва, ул. Советская, д. 165</t>
  </si>
  <si>
    <t>Прионежский р-н, Ладвинское с/п, пос. Ладва, ул. Советская, д. 142</t>
  </si>
  <si>
    <t>Прионежский р-н, Нововилговское с/п, дер. Вилга, б-р Студенческий, д. 4</t>
  </si>
  <si>
    <t>Прионежский р-н, Нововилговское с/п, дер. Вилга, ул. Льва Рохлина, д. 3</t>
  </si>
  <si>
    <t>Прионежский р-н, Нововилговское с/п, дер. Вилга, ул. Льва Рохлина, д. 5</t>
  </si>
  <si>
    <t>Прионежский р-н, Ладвинское с/п, пос. Ладва, ул. Советская, д. 32</t>
  </si>
  <si>
    <t>Прионежский р-н, Мелиоративное с/п, п Мелиоративный, ул Строительная, д. 12</t>
  </si>
  <si>
    <t>Силикальцитные блоки</t>
  </si>
  <si>
    <t>Прионежский р-н, Ладвинское с/п, пос. Ладва, ул. Советская, д. 133</t>
  </si>
  <si>
    <t>Итого по Прионежскому муниципальному району в 2019г.</t>
  </si>
  <si>
    <t>Прионежский р-н, Мелиоративное с/п, пос. Мелиоративный, ул. Петрозаводская, д. 6</t>
  </si>
  <si>
    <t>Итого по Прионежскому муниципальному району в 2020г.</t>
  </si>
  <si>
    <t>Прионежский р-н, Нововилговское с/п, пос. Новая Вилга, ул. Центральная, д. 10</t>
  </si>
  <si>
    <t>Прионежский р-н, Шуйское с/п, ст. Шуйская, ул. Привокзальная, д. 15а</t>
  </si>
  <si>
    <t>Прионежский р-н, Деревянское с/п, с. Деревянное, ул. Пионерская, д. 18</t>
  </si>
  <si>
    <t>Деревянные</t>
  </si>
  <si>
    <t>Прионежский р-н, Гарнизонное с/п, пос. Чална-1, ул. Завражнова, д. 3</t>
  </si>
  <si>
    <t>Прионежский р-н, Гарнизонное с/п, пос. Чална-1, ул. Завражнова, д. 8</t>
  </si>
  <si>
    <t>Прионежский р-н, Гарнизонное с/п, пос. Чална-1, ул. Завражнова, д. 42</t>
  </si>
  <si>
    <t>Прионежский р-н, Гарнизонное с/п, пос. Чална-1, ул. Завражнова, д. 1</t>
  </si>
  <si>
    <t>Прионежский р-н, Гарнизонное с/п, пос. Чална-1, ул. Завражнова, д. 2</t>
  </si>
  <si>
    <t>Прионежский р-н, Гарнизонное с/п, пос. Чална-1, ул. Завражнова, д. 4</t>
  </si>
  <si>
    <t>Прионежский р-н, Гарнизонное с/п, пос. Чална-1, ул. Завражнова, д. 5</t>
  </si>
  <si>
    <t>Прионежский р-н, Гарнизонное с/п, пос. Чална-1, ул. Завражнова, д. 6</t>
  </si>
  <si>
    <t>Прионежский р-н, Гарнизонное с/п, пос. Чална-1, ул. Завражнова, д. 9</t>
  </si>
  <si>
    <t>Прионежский р-н, Гарнизонное с/п, пос. Чална-1, ул. Завражнова, д. 39</t>
  </si>
  <si>
    <t>Прионежский р-н, Гарнизонное с/п, пос. Чална-1, ул. Завражнова, д. 40</t>
  </si>
  <si>
    <t>Прионежский р-н, Гарнизонное с/п, пос. Чална-1, ул. Завражнова, д. 41</t>
  </si>
  <si>
    <t>Прионежский р-н, Гарнизонное с/п, пос. Чална-1, ул. Завражнова, д. 45</t>
  </si>
  <si>
    <t>Прионежский р-н, Нововилговское с/п, пос. Новая Вилга, ул. Романа Гончара, д. 9</t>
  </si>
  <si>
    <t>Итого по Прионежскому муниципальному району в 2021г.</t>
  </si>
  <si>
    <t>Итого по Прионежскому муниципальному району</t>
  </si>
  <si>
    <t>Пряжинский муниципальный район</t>
  </si>
  <si>
    <t>Пряжинский р-н, Крошнозерское с/п, с. Крошнозеро, ул. Центральная, д. 7</t>
  </si>
  <si>
    <t>Пряжинский р-н, Святозерское с/п, с. Святозеро, ул. Новая, д. 1</t>
  </si>
  <si>
    <t>Пряжинский р-н, Святозерское с/п, с. Святозеро, ул. Новая, д. 3</t>
  </si>
  <si>
    <t>Пряжинский р-н, Святозерское с/п, с. Святозеро, ул. Новая, д. 5</t>
  </si>
  <si>
    <t>Пряжинский р-н, Святозерское с/п, с. Святозеро, ул. Новая, д. 6</t>
  </si>
  <si>
    <t>Пряжинский р-н, Святозерское с/п, с. Святозеро, ул. Школьная, д. 4</t>
  </si>
  <si>
    <t>Пряжинский р-н, Пряжинское г/п, пгт Пряжа, ул. Гористая, д. 3</t>
  </si>
  <si>
    <t>Пряжинский р-н, Пряжинское г/п, пгт Пряжа, ул. Гористая, д. 5</t>
  </si>
  <si>
    <t>Пряжинский р-н, Пряжинское г/п, пгт Пряжа, ул. Гористая, д. 7</t>
  </si>
  <si>
    <t>Пряжинский р-н, Пряжинское г/п, пгт Пряжа, ул. Гористая, д. 8</t>
  </si>
  <si>
    <t>Пряжинский р-н, Пряжинское г/п, пгт Пряжа, ул. Гористая, д. 10</t>
  </si>
  <si>
    <t>Пряжинский р-н, Пряжинское г/п, пгт Пряжа, ул. Заречная, д. 13</t>
  </si>
  <si>
    <t>Пряжинский р-н, Пряжинское г/п, пгт Пряжа, ул. Советская, д. 75</t>
  </si>
  <si>
    <t>Пряжинский р-н, Пряжинское г/п, пгт Пряжа, ул. Советская, д. 69</t>
  </si>
  <si>
    <t>Пряжинский р-н, Пряжинское г/п, пгт Пряжа, ул. Советская, д. 71</t>
  </si>
  <si>
    <t>Итого по Пряжинскому муниципальному району в 2019г.</t>
  </si>
  <si>
    <t>Пряжинский р-н, Чалнинское с/п, ст. Падозеро, пер. Новый, д. 1</t>
  </si>
  <si>
    <t>Пряжинский р-н, Чалнинское с/п, ст. Падозеро, пер. Новый, д. 2</t>
  </si>
  <si>
    <t>Итого по Пряжинскому муниципальному району в 2020г.</t>
  </si>
  <si>
    <t>Пряжинский р-н, Эссойльское с/п, пос. Сяпся, ул. Ягодная, д. 9</t>
  </si>
  <si>
    <t>Пряжинский р-н, Эссойльское с/п, пос. Эссойла, ул. Центральная, д. 13</t>
  </si>
  <si>
    <t>Итого по Пряжинскому муниципальному району в 2021г.</t>
  </si>
  <si>
    <t>Итого по Пряжинскому муниципальному району</t>
  </si>
  <si>
    <t>Пудожский муниципальный район</t>
  </si>
  <si>
    <t>Пудожский р-н, Кривецкое с/п, дер. Кривцы, д. 34</t>
  </si>
  <si>
    <t>Пудожский р-н, Пяльмское с/п, пос. Пяльма, пер. Октябрьский, д. 7</t>
  </si>
  <si>
    <t>Пудожский р-н, Шальское с/п, пос. Шальский, пер. Северный, д. 4</t>
  </si>
  <si>
    <t>Пудожский р-н, Пудожское г/п, г. Пудож, ул. Гагарина, д. 1</t>
  </si>
  <si>
    <t>Пудожский р-н, Пудожское г/п, г. Пудож, ул. Гагарина, д. 3</t>
  </si>
  <si>
    <t>Пудожский р-н, Пудожское г/п, г. Пудож, ул. Гагарина, д. 4</t>
  </si>
  <si>
    <t>Пудожский р-н, Пудожское г/п, г. Пудож, ул. Гагарина, д. 6</t>
  </si>
  <si>
    <t>Пудожский р-н, Пудожское г/п, г. Пудож, ул. Гагарина, д. 9</t>
  </si>
  <si>
    <t>Пудожский р-н, Пудожское г/п, г. Пудож, ул. Горького, д. 44</t>
  </si>
  <si>
    <t>Пудожский р-н, Пудожское г/п, г. Пудож, ул. Горького, д. 46</t>
  </si>
  <si>
    <t>Пудожский р-н, Пудожское г/п, г. Пудож, ул. Горького, д. 54</t>
  </si>
  <si>
    <t>Пудожский р-н, Пудожское г/п, г. Пудож, ул. Комсомольская, д. 56а</t>
  </si>
  <si>
    <t>Пудожский р-н, Пудожское г/п, г. Пудож, ул. Красноармейская, д. 25</t>
  </si>
  <si>
    <t>Пудожский р-н, Пудожское г/п, г. Пудож, ул. Ленина, д. 56</t>
  </si>
  <si>
    <t>Пудожский р-н, Пудожское г/п, г. Пудож, ул. Ленина, д. 59</t>
  </si>
  <si>
    <t>Пудожский р-н, Пудожское г/п, г. Пудож, ул. Ленина, д. 63</t>
  </si>
  <si>
    <t>Пудожский р-н, Пудожское г/п, г. Пудож, ул. Ленина, д. 65</t>
  </si>
  <si>
    <t>Пудожский р-н, Пудожское г/п, г. Пудож, ул. Ленина, д. 86а</t>
  </si>
  <si>
    <t>Пудожский р-н, Пудожское г/п, г. Пудож, ул. Пионерская, д. 67</t>
  </si>
  <si>
    <t>Пудожский р-н, Пудожское г/п, г. Пудож, ул. Пионерская, д. 67б</t>
  </si>
  <si>
    <t>Итого по Пудожскому муниципальному району в 2019г.</t>
  </si>
  <si>
    <t>Пудожский р-н, Пудожское г/п, дер. Колово, д. 34</t>
  </si>
  <si>
    <t>Пудожский р-н, Шальское с/п, пос. Шальский, ул. Заводская, д. 19</t>
  </si>
  <si>
    <t>Пудожский р-н, Шальское с/п, пос. Шальский, ул. Партизанская, д. 19а</t>
  </si>
  <si>
    <t>Итого по Пудожскому муниципальному району в 2020г.</t>
  </si>
  <si>
    <t>Пудожский р-н, Пудожское г/п, г. Пудож, ул. К.Маркса, д. 65а</t>
  </si>
  <si>
    <t>Пудожский р-н, Пудожское г/п, г. Пудож, ул. Ленина, д. 57</t>
  </si>
  <si>
    <t>Итого по Пудожскому муниципальному району в 2021г.</t>
  </si>
  <si>
    <t>Итого по Пудожскому муниципальному району</t>
  </si>
  <si>
    <t>Сегежский  муниципальный район</t>
  </si>
  <si>
    <t>Сегежский р-н, Надвоицкое г/п, дер. Каменный Бор, ул. Постоянный поселок, д. 1</t>
  </si>
  <si>
    <t>Крупноблочные ячеистый бетон</t>
  </si>
  <si>
    <t>Сегежский р-н, Надвоицкое г/п, дер. Каменный Бор, ул. Постоянный поселок, д. 2</t>
  </si>
  <si>
    <t>Сегежский р-н, Надвоицкое г/п, дер. Каменный Бор, ул. Постоянный поселок, д. 3</t>
  </si>
  <si>
    <t>Сегежский р-н, Надвоицкое г/п, дер. Каменный Бор, ул. Постоянный поселок, д. 4</t>
  </si>
  <si>
    <t>Сегежский р-н, Надвоицкое г/п, дер. Каменный Бор, ул. Постоянный поселок, д. 5</t>
  </si>
  <si>
    <t>Сегежский р-н, Надвоицкое г/п, дер. Каменный Бор, ул. Постоянный поселок, д. 6</t>
  </si>
  <si>
    <t>Сегежский р-н, Надвоицкое г/п, дер. Каменный Бор, ул. Постоянный поселок, д. 8</t>
  </si>
  <si>
    <t>Сегежский р-н, Надвоицкое г/п, пгт Надвоицы, ул. 50 лет Октября, д. 25/11</t>
  </si>
  <si>
    <t>Сегежский р-н, Надвоицкое г/п, пгт Надвоицы, ул. 50 лет Октября, д. 27</t>
  </si>
  <si>
    <t>Сегежский р-н, Надвоицкое г/п, пгт Надвоицы, ул. 50 лет Октября, д. 29</t>
  </si>
  <si>
    <t>Сегежский р-н, Надвоицкое г/п, пгт Надвоицы, ул. Петрозаводская, д. 2</t>
  </si>
  <si>
    <t>Сегежский р-н, Надвоицкое г/п, пгт Надвоицы, ул. Петрозаводская, д. 4</t>
  </si>
  <si>
    <t>Сегежский р-н, Надвоицкое г/п, пгт Надвоицы, ул. Петрозаводская, д. 10</t>
  </si>
  <si>
    <t>Сегежский р-н, Сегежское г/п, г. Сегежа, пер. Интернатский, д. 5</t>
  </si>
  <si>
    <t>1938</t>
  </si>
  <si>
    <t>Сегежский р-н, Сегежское г/п, г. Сегежа, ул. Гражданская, д. 5</t>
  </si>
  <si>
    <t>Сегежский р-н, Сегежское г/п, г. Сегежа, ул. Карельская, д. 6</t>
  </si>
  <si>
    <t>Сегежский р-н, Сегежское г/п, г. Сегежа, ул. Карельская, д. 8</t>
  </si>
  <si>
    <t>Сегежский р-н, Сегежское г/п, г. Сегежа, ул. Кирова, д. 9</t>
  </si>
  <si>
    <t>Сегежский р-н, Сегежское г/п, г. Сегежа, ул. Кирова, д. 16</t>
  </si>
  <si>
    <t>Сегежский р-н, Сегежское г/п, г. Сегежа, ул. Кирова, д. 17</t>
  </si>
  <si>
    <t>Сегежский р-н, Сегежское г/п, г. Сегежа, ул. Ленина, д. 2</t>
  </si>
  <si>
    <t>1940</t>
  </si>
  <si>
    <t>Итого по Сегежскому муниципальному району в 2019г.</t>
  </si>
  <si>
    <t>Сегежский р-н, Идельское с/п, пос. Идель, ул. Советская, д. 4</t>
  </si>
  <si>
    <t>Сегежский р-н, Сегежское г/п, г. Сегежа, ул. Гагарина, д. 15</t>
  </si>
  <si>
    <t>Сегежский р-н, Сегежское г/п, г. Сегежа, ул. Гражданская, д. 3</t>
  </si>
  <si>
    <t>Сегежский р-н, Сегежское г/п, г. Сегежа, ул. Карельская, д. 10</t>
  </si>
  <si>
    <t>Сегежский р-н, Сегежское г/п, г. Сегежа, ул. Кирова, д. 12</t>
  </si>
  <si>
    <t>Сегежский р-н, Чернопорожское с/п, пос. Олений, ул. Набережная, д. 11</t>
  </si>
  <si>
    <t>Сегежский р-н, Идельское с/п, пос. Идель, ул. Заречная, д. 10</t>
  </si>
  <si>
    <t>Сегежский р-н, Идельское с/п, пос. Идель, ул. Советская, д. 19</t>
  </si>
  <si>
    <t>Сегежский р-н, Надвоицкое г/п, дер. Каменный Бор, ул. Набережная, д. 5</t>
  </si>
  <si>
    <t>Брусчаты</t>
  </si>
  <si>
    <t>Сегежский р-н, Надвоицкое г/п, дер. Каменный Бор, ул. Пионерская, д. 2</t>
  </si>
  <si>
    <t>Сегежский р-н, Надвоицкое г/п, дер. Каменный Бор, ул. Спортивная, д. 11а</t>
  </si>
  <si>
    <t>Сегежский р-н, Надвоицкое г/п, пгт Надвоицы, ул. Ленина, д. 4</t>
  </si>
  <si>
    <t>Сегежский р-н, Надвоицкое г/п, пгт Надвоицы, ул. Спиридонова, д. 8</t>
  </si>
  <si>
    <t>Сегежский р-н, Надвоицкое г/п, пгт Надвоицы, ул. Спиридонова, д. 11</t>
  </si>
  <si>
    <t>Сегежский р-н, Надвоицкое г/п, пгт Надвоицы, ул. Спиридонова, д. 13</t>
  </si>
  <si>
    <t>Сегежский р-н, Надвоицкое г/п, пгт Надвоицы, ул. Спиридонова, д. 26</t>
  </si>
  <si>
    <t>Сегежский р-н, Надвоицкое г/п, пос. Верхний, д. 2а</t>
  </si>
  <si>
    <t>Сегежский р-н, Сегежское г/п, г. Сегежа, ул. Кирова, д. 7</t>
  </si>
  <si>
    <t>Сегежский р-н, Сегежское г/п, г. Сегежа, ул. Ленина, д. 3</t>
  </si>
  <si>
    <t>Сегежский р-н, Сегежское г/п, г. Сегежа, ул. Партизанская, д. 3</t>
  </si>
  <si>
    <t>Сегежский р-н, Чернопорожское с/п, пос. Олений, ул. Набережная, д. 8</t>
  </si>
  <si>
    <t>Сегежский р-н, Чернопорожское с/п, пос. Олений, ул. Набережная, д. 12</t>
  </si>
  <si>
    <t>Сегежский р-н, Надвоицкое г/п, пос. Верхний, д. 10</t>
  </si>
  <si>
    <t>Итого по Сегежскому муниципальному району в 2020г.</t>
  </si>
  <si>
    <t>Сегежский р-н, Надвоицкое г/п, пгт Надвоицы, ул. 50 лет Октября, д. 1</t>
  </si>
  <si>
    <t>Сегежский р-н, Надвоицкое г/п, пгт Надвоицы, ул. Спиридонова, д. 2</t>
  </si>
  <si>
    <t>Сегежский р-н, Надвоицкое г/п, пгт Надвоицы, ул. Спиридонова, д. 3</t>
  </si>
  <si>
    <t>Сегежский р-н, Надвоицкое г/п, пгт Надвоицы, ул. Спиридонова, д. 4</t>
  </si>
  <si>
    <t>Сегежский р-н, Надвоицкое г/п, пгт Надвоицы, ул. Спиридонова, д. 5</t>
  </si>
  <si>
    <t>Сегежский р-н, Надвоицкое г/п, пгт Надвоицы, ул. Спиридонова, д. 6</t>
  </si>
  <si>
    <t>Сегежский р-н, Надвоицкое г/п, пгт Надвоицы, ул. Спиридонова, д. 7</t>
  </si>
  <si>
    <t>Сегежский р-н, Надвоицкое г/п, пгт Надвоицы, ул. Спиридонова, д. 9</t>
  </si>
  <si>
    <t>Сегежский р-н, Надвоицкое г/п, пгт Надвоицы, ул. Спиридонова, д. 10</t>
  </si>
  <si>
    <t>Сегежский р-н, Сегежское г/п, г. Сегежа, ул. Ленина, д. 17</t>
  </si>
  <si>
    <t>Сегежский р-н, Идельское с/п, пос. Идель, ул. Школьная, д. 10</t>
  </si>
  <si>
    <t>1932</t>
  </si>
  <si>
    <t>Сегежский р-н, Идельское с/п, пос. Идель, ул. Школьная, д. 12</t>
  </si>
  <si>
    <t>1933</t>
  </si>
  <si>
    <t>Сегежский р-н, Надвоицкое г/п, пгт Надвоицы, ул. 50 лет Октября, д. 5/1</t>
  </si>
  <si>
    <t>Сегежский р-н, Надвоицкое г/п, пгт Надвоицы, ул. 50 лет Октября, д. 7/2</t>
  </si>
  <si>
    <t>Сегежский р-н, Надвоицкое г/п, пгт Надвоицы, ул. Ленина, д. 6/3</t>
  </si>
  <si>
    <t>Сегежский р-н, Надвоицкое г/п, пгт Надвоицы, ул. Спиридонова, д. 27</t>
  </si>
  <si>
    <t>Сегежский р-н, Надвоицкое г/п, пгт Надвоицы, ул. Спиридонова, д. 28</t>
  </si>
  <si>
    <t>Сегежский р-н, Надвоицкое г/п, пгт Надвоицы, ул. Строителей, д. 8</t>
  </si>
  <si>
    <t>Сегежский р-н, Сегежское г/п, г. Сегежа, ул. Гагарина, д. 11</t>
  </si>
  <si>
    <t>Сегежский р-н, Сегежское г/п, г. Сегежа, ул. Гагарина, д. 17</t>
  </si>
  <si>
    <t>Сегежский р-н, Сегежское г/п, г. Сегежа, ул. Ленина, д. 19</t>
  </si>
  <si>
    <t>Сегежский р-н, Сегежское г/п, г. Сегежа, ул. Мира, д. 8</t>
  </si>
  <si>
    <t>Сегежский р-н, Сегежское г/п, г. Сегежа, ул. Мира, д. 20</t>
  </si>
  <si>
    <t>Сегежский р-н, Сегежское г/п, г. Сегежа, ул. Мира, д. 22</t>
  </si>
  <si>
    <t>1939</t>
  </si>
  <si>
    <t>Сегежский р-н, Сегежское г/п, г. Сегежа, ул. Мира, д. 28</t>
  </si>
  <si>
    <t>Сегежский р-н, Сегежское г/п, г. Сегежа, ул. Мира, д. 30</t>
  </si>
  <si>
    <t>Сегежский р-н, Сегежское г/п, г. Сегежа, ул. Советская, д. 12</t>
  </si>
  <si>
    <t>1937</t>
  </si>
  <si>
    <t>Сегежский р-н, Сегежское г/п, г. Сегежа, ул. Советская, д. 14</t>
  </si>
  <si>
    <t>Сегежский р-н, Сегежское г/п, г. Сегежа, ул. Советская, д. 15</t>
  </si>
  <si>
    <t>Сегежский р-н, Сегежское г/п, г. Сегежа, ул. Щербакова, д. 3</t>
  </si>
  <si>
    <t>Сегежский р-н, Сегежское г/п, г. Сегежа, ул. Щербакова, д. 6</t>
  </si>
  <si>
    <t>Итого по Сегежскому муниципальному району в 2021г.</t>
  </si>
  <si>
    <t>Итого по Сегежскому муниципальному району</t>
  </si>
  <si>
    <t>Сортавальский муниципальный район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</si>
  <si>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пер. Пионерский, д. 5 </t>
    </r>
    <r>
      <rPr>
        <b/>
        <sz val="9"/>
        <rFont val="Times New Roman"/>
        <family val="1"/>
        <charset val="204"/>
      </rPr>
      <t>(ОКН)</t>
    </r>
  </si>
  <si>
    <t>до 1939</t>
  </si>
  <si>
    <t>Сортавальский р-н, Сортавальское г/п, г. Сортавала, ул. 1-я Гористая, д. 3</t>
  </si>
  <si>
    <t>Сортавальский р-н, Сортавальское г/п, г. Сортавала, ул. 1-я Гористая, д. 5/18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</si>
  <si>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Антикайнена, д. 23 </t>
    </r>
    <r>
      <rPr>
        <b/>
        <sz val="9"/>
        <rFont val="Times New Roman"/>
        <family val="1"/>
        <charset val="204"/>
      </rPr>
      <t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</si>
  <si>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Гагарина, д. 3 </t>
    </r>
    <r>
      <rPr>
        <b/>
        <sz val="9"/>
        <rFont val="Times New Roman"/>
        <family val="1"/>
        <charset val="204"/>
      </rPr>
      <t>(ОКН)</t>
    </r>
  </si>
  <si>
    <t>Сортавальский р-н, Сортавальское г/п, г. Сортавала, ул. Горького, д. 22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</si>
  <si>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Каменистая, д. 36 </t>
    </r>
    <r>
      <rPr>
        <b/>
        <sz val="9"/>
        <rFont val="Times New Roman"/>
        <family val="1"/>
        <charset val="204"/>
      </rPr>
      <t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</si>
  <si>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Карельская, д. 11 </t>
    </r>
    <r>
      <rPr>
        <b/>
        <sz val="9"/>
        <rFont val="Times New Roman"/>
        <family val="1"/>
        <charset val="204"/>
      </rPr>
      <t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</si>
  <si>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Маяковского, д. 2 </t>
    </r>
    <r>
      <rPr>
        <b/>
        <sz val="9"/>
        <rFont val="Times New Roman"/>
        <family val="1"/>
        <charset val="204"/>
      </rPr>
      <t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</si>
  <si>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Октябрьская, д. 6 </t>
    </r>
    <r>
      <rPr>
        <b/>
        <sz val="9"/>
        <rFont val="Times New Roman"/>
        <family val="1"/>
        <charset val="204"/>
      </rPr>
      <t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</si>
  <si>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Осипенко, д. 4 </t>
    </r>
    <r>
      <rPr>
        <b/>
        <sz val="9"/>
        <rFont val="Times New Roman"/>
        <family val="1"/>
        <charset val="204"/>
      </rPr>
      <t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</si>
  <si>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Советских Космонавтов, д. 12/13 </t>
    </r>
    <r>
      <rPr>
        <b/>
        <sz val="9"/>
        <rFont val="Times New Roman"/>
        <family val="1"/>
        <charset val="204"/>
      </rPr>
      <t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</si>
  <si>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ш. Старовыборгское, д. 36 </t>
    </r>
    <r>
      <rPr>
        <b/>
        <sz val="9"/>
        <rFont val="Times New Roman"/>
        <family val="1"/>
        <charset val="204"/>
      </rPr>
      <t>(ОКН)</t>
    </r>
  </si>
  <si>
    <t>Сортавальский р-н, Сортавальское г/п, пос. Гидрогородок (г Сортавала), ул. Гидрогородок, д. 1</t>
  </si>
  <si>
    <t>Сортавальский р-н, Хелюльское г/п, пгт Хелюля (г Сортавала), ул. Комсомольская, д. 28</t>
  </si>
  <si>
    <t>Сортавальский р-н, Сортавальское г/п, г. Сортавала, ул. Кайманова, д. 48а</t>
  </si>
  <si>
    <t>Сортавальский р-н, Сортавальское г/п, г. Сортавала, ул. Ладожская, д. 5</t>
  </si>
  <si>
    <t>Сортавальский р-н, Сортавальское г/п, г. Сортавала, ул. Маяковского, д. 9</t>
  </si>
  <si>
    <t>Сортавальский р-н, Сортавальское г/п, г. Сортавала, ул. Парковая, д. 5</t>
  </si>
  <si>
    <t>Сортавальский р-н, Вяртсильское г/п, пгт Вяртсиля (г Сортавала), ул. Ст. Вяртсиля, д. 1</t>
  </si>
  <si>
    <t>Сортавальский р-н, Сортавальское г/п, г. Сортавала, ул. Советская, д. 14/9 (ОКН)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</si>
  <si>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Карельская, д. 40 </t>
    </r>
    <r>
      <rPr>
        <b/>
        <sz val="9"/>
        <rFont val="Times New Roman"/>
        <family val="1"/>
        <charset val="204"/>
      </rPr>
      <t>(ОКН)</t>
    </r>
  </si>
  <si>
    <t>Итого по Сортавальскому муниципальному району в 2019г.</t>
  </si>
  <si>
    <t>Сортавальский р-н, Сортавальское г/п, г. Сортавала, ул. Куйбышева, д. 9</t>
  </si>
  <si>
    <t>Сортавальский р-н, Сортавальское г/п, г. Сортавала, ул. Маяковского, д. 11</t>
  </si>
  <si>
    <t>Сортавальский р-н, Сортавальское г/п, г. Сортавала, ул. Ладожская, д. 15</t>
  </si>
  <si>
    <r>
      <rPr>
        <sz val="9"/>
        <rFont val="Times New Roman"/>
        <family val="1"/>
        <charset val="204"/>
      </rPr>
      <t>Сортавальский р-н, Сортавальское г/п, г. Сортавала, ул. Куйбышева, д. 13</t>
    </r>
    <r>
      <rPr>
        <b/>
        <sz val="9"/>
        <rFont val="Times New Roman"/>
        <family val="1"/>
        <charset val="204"/>
      </rPr>
      <t xml:space="preserve"> 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</si>
  <si>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Куйбышева, д. 1 </t>
    </r>
    <r>
      <rPr>
        <b/>
        <sz val="9"/>
        <rFont val="Times New Roman"/>
        <family val="1"/>
        <charset val="204"/>
      </rPr>
      <t>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</si>
  <si>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Ладожская, д. 3 </t>
    </r>
    <r>
      <rPr>
        <b/>
        <sz val="9"/>
        <rFont val="Times New Roman"/>
        <family val="1"/>
        <charset val="204"/>
      </rPr>
      <t>(ОКН)</t>
    </r>
  </si>
  <si>
    <t>Сортавальский р-н, Сортавальское г/п, г. Сортавала, ул. Ленина, д. 30</t>
  </si>
  <si>
    <t>Сортавальский р-н, Сортавальское г/п, г. Сортавала, ул. Горького, д. 17</t>
  </si>
  <si>
    <t>Итого по Сортавальскому муниципальному району в 2020г.</t>
  </si>
  <si>
    <t>Сортавальский р-н, Сортавальское г/п, г. Сортавала, ул. 40 лет ВЛКСМ, д. 6/10</t>
  </si>
  <si>
    <t>Сортавальский р-н, Сортавальское г/п, г. Сортавала, ул. Куйбышева, д. 14</t>
  </si>
  <si>
    <t>Сортавальский р-н, Сортавальское г/п, г. Сортавала, ул. Первомайская, д. 50</t>
  </si>
  <si>
    <t>Сортавальский р-н, Сортавальское г/п, г. Сортавала, ул. Фанерная, д. 1</t>
  </si>
  <si>
    <t>Сортавальский р-н, Хелюльское г/п, пгт Хелюля (г Сортавала), ул. Октябрьская, д. 4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</si>
  <si>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2-я Гористая, д. 1/11 </t>
    </r>
    <r>
      <rPr>
        <b/>
        <sz val="9"/>
        <rFont val="Times New Roman"/>
        <family val="1"/>
        <charset val="204"/>
      </rPr>
      <t>(ОКН)</t>
    </r>
  </si>
  <si>
    <r>
      <rPr>
        <sz val="9"/>
        <rFont val="Times New Roman"/>
        <family val="1"/>
        <charset val="204"/>
      </rPr>
      <t>Сортавальский р-н, Сортавальское г/п, г. Сортавала, ул. Комсомольская, д. 8</t>
    </r>
    <r>
      <rPr>
        <b/>
        <sz val="9"/>
        <rFont val="Times New Roman"/>
        <family val="1"/>
        <charset val="204"/>
      </rPr>
      <t xml:space="preserve"> (ОКН)</t>
    </r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</si>
  <si>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Первомайская, д. 19 </t>
    </r>
    <r>
      <rPr>
        <b/>
        <sz val="9"/>
        <rFont val="Times New Roman"/>
        <family val="1"/>
        <charset val="204"/>
      </rPr>
      <t>(ОКН)</t>
    </r>
  </si>
  <si>
    <t>Итого по Сортавальскому муниципальному району в 2021г.</t>
  </si>
  <si>
    <t>Итого по Сортавальскому муниципальному району</t>
  </si>
  <si>
    <t>Суоярвский муниципальный район</t>
  </si>
  <si>
    <t>Суоярвский р-н, Найстенъярвское с/п, пос. Найстенъярви, ул. Гористая, д. 12</t>
  </si>
  <si>
    <t>Суоярвский р-н, Найстенъярвское с/п, пос. Найстенъярви, ул. Ждановского, д. 1</t>
  </si>
  <si>
    <t>Суоярвский р-н, Найстенъярвское с/п, пос. Найстенъярви, ул. Ждановского, д. 3</t>
  </si>
  <si>
    <t>Суоярвский р-н, Поросозерское с/п, пос. Поросозеро, ул. Антикайнена, д. 1</t>
  </si>
  <si>
    <t>Суоярвский р-н, Поросозерское с/п, пос. Поросозеро, ул. Антикайнена, д. 3</t>
  </si>
  <si>
    <t>Суоярвский р-н, Поросозерское с/п, пос. Поросозеро, ул. Карельская, д. 7</t>
  </si>
  <si>
    <t>Суоярвский р-н, Поросозерское с/п, пос. Поросозеро, ул. Комсомольская, д. 6</t>
  </si>
  <si>
    <t>Суоярвский р-н, Поросозерское с/п, пос. Поросозеро, ул. Комсомольская, д. 12</t>
  </si>
  <si>
    <t>Суоярвский р-н, Поросозерское с/п, пос. Поросозеро, ул. Комсомольская, д. 14</t>
  </si>
  <si>
    <t>Суоярвский р-н, Поросозерское с/п, пос. Поросозеро, ул. Северная, д. 2</t>
  </si>
  <si>
    <t>Суоярвский р-н, Поросозерское с/п, пос. Поросозеро, ул. Северная, д. 3</t>
  </si>
  <si>
    <t>Суоярвский р-н, Суоярвское г/п, г. Суоярви, пер. Маяковского, д. 5</t>
  </si>
  <si>
    <t>Суоярвский р-н, Суоярвское г/п, г. Суоярви, ул. Победы, д. 4</t>
  </si>
  <si>
    <t>Суоярвский р-н, Суоярвское г/п, г. Суоярви, ул. Октябрьская, д. 7</t>
  </si>
  <si>
    <t>Суоярвский р-н, Суоярвское г/п, г. Суоярви, ул. Суоярвское шоссе, д. 5</t>
  </si>
  <si>
    <t>Суоярвский р-н, Лоймольское с/п, п. Леппясюрья, ул. Строительная, д. 28</t>
  </si>
  <si>
    <t>Крупноблочные с металлическим каркасом</t>
  </si>
  <si>
    <t>Суоярвский р-н, Лоймольское с/п, п. Райконкоски, ул. Советская, д. 30</t>
  </si>
  <si>
    <t>Суоярвский р-н, Вешкельское с/п, с. Вешкелица, ул. Советская, д. 1</t>
  </si>
  <si>
    <t>Суоярвский р-н, Суоярвское г/п, г. Суоярви, ул. Гагарина, д. 2</t>
  </si>
  <si>
    <t>Итого по Суоярвскому муниципальному району в 2019г.</t>
  </si>
  <si>
    <t>Суоярвский р-н, Поросозерское с/п, пос. Поросозеро, ул. Комсомольская, д. 2</t>
  </si>
  <si>
    <t>Суоярвский р-н, Суоярвское г/п, г. Суоярви, ул. Гагарина, д. 9</t>
  </si>
  <si>
    <t>Суоярвский р-н, Суоярвское г/п, г. Суоярви, ул. Гагарина, д. 24</t>
  </si>
  <si>
    <t>Итого по Суоярвскому муниципальному району в 2020г.</t>
  </si>
  <si>
    <t>Итого по Суоярвскому муниципальному району в 2021г.</t>
  </si>
  <si>
    <t>Итого по Суоярвскому муниципальному району</t>
  </si>
  <si>
    <t xml:space="preserve">  </t>
  </si>
  <si>
    <t xml:space="preserve"> </t>
  </si>
  <si>
    <t xml:space="preserve">Раздел № 2.   Реестр многоквартирных домов, которые подлежат капитальному ремонту, по видам ремонта </t>
  </si>
  <si>
    <t>Адрес многоквартирного дома</t>
  </si>
  <si>
    <t>стоимость капитального ремонта, ВСЕГО</t>
  </si>
  <si>
    <t>Ремонт внутридомовых инженерных систем</t>
  </si>
  <si>
    <t>ремонт или замена лифтового оборудования, признанного непригодным для эксплуатации, ремонт лифтовых шахт</t>
  </si>
  <si>
    <t>ремонт крыши, в том числе переустройство невентилируемой крыши на вентилируемую крышу, устройство выходов на кровлю</t>
  </si>
  <si>
    <t>ремонт подвальных помещений</t>
  </si>
  <si>
    <t>утепление и ремонт фасада</t>
  </si>
  <si>
    <t>ремонт фундамента</t>
  </si>
  <si>
    <t>установка коллективных (общедомовых) ПУ и УУ</t>
  </si>
  <si>
    <t>другие виды (проектная документация)</t>
  </si>
  <si>
    <t>Строительный контроль</t>
  </si>
  <si>
    <t>электро-снабжения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</si>
  <si>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</si>
  <si>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</si>
  <si>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</si>
  <si>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</si>
  <si>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</si>
  <si>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ед.</t>
  </si>
  <si>
    <t>кв.м.</t>
  </si>
  <si>
    <t>2</t>
  </si>
  <si>
    <t>Всего по Республике Карелия в 2019г.</t>
  </si>
  <si>
    <t>Итого по РП по Республике Карелия в 2019г.</t>
  </si>
  <si>
    <t>Всего по Республике Карелия в 2020г.</t>
  </si>
  <si>
    <t>Итого по РП по Республике Карелия в 2020г.</t>
  </si>
  <si>
    <t>Всего по Республике Карелия в 2021г.</t>
  </si>
  <si>
    <t>Итого по РП по Республике Карелия в 2021г.</t>
  </si>
  <si>
    <t>Петрозаводский ГО, г. Петрозаводск, наб. Лососинская, д. 11</t>
  </si>
  <si>
    <t>Петрозаводский ГО, г. Петрозаводск, ул. Промышленная, д. 14</t>
  </si>
  <si>
    <t>Петрозаводский ГО, г. Петрозаводск, ул. Гоголя, д. 22 (ОКН)</t>
  </si>
  <si>
    <t>Петрозаводский ГО, г. Петрозаводск, просп. Карла Маркса, д. 20 ОКН</t>
  </si>
  <si>
    <t>Калевальский муниципальный район</t>
  </si>
  <si>
    <t>900.6</t>
  </si>
  <si>
    <t>568.5</t>
  </si>
  <si>
    <t>897.2</t>
  </si>
  <si>
    <t>Медвежьегорский р-н, Медвежьегорское г/п, г. Медвежьегорск, пер. Дорожный, д. 10</t>
  </si>
  <si>
    <t>Олонецкий муниципальный район</t>
  </si>
  <si>
    <t>Олонецкое г/п, г Олонец, ул Октябрьская, д. 3А (ОКН)</t>
  </si>
  <si>
    <t>Прионежский муниципальный район</t>
  </si>
  <si>
    <t>Сегежский муниципальный район</t>
  </si>
  <si>
    <t>Cежский р-н, Надвоицкое г/п, пгт Надвоицы, ул. 50 лет Октября, д. 29</t>
  </si>
  <si>
    <t>Сортавальский р-н, Сортавальское г/п, г. Сортавала, пер. Пионерский, д. 5 (ОКН)</t>
  </si>
  <si>
    <t>Сортавальский р-н, Сортавальское г/п, г. Сортавала, ул. Антикайнена, д. 23</t>
  </si>
  <si>
    <t>Сортавальский р-н, Сортавальское г/п, г. Сортавала, ул. Гагарина, д. 3</t>
  </si>
  <si>
    <t>Сортавальский р-н, Сортавальское г/п, г. Сортавала, ул. Каменистая, д. 36</t>
  </si>
  <si>
    <t>Сортавальский р-н, Сортавальское г/п, г. Сортавала, ул. Карельская, д. 11</t>
  </si>
  <si>
    <t>Сортавальский р-н, Сортавальское г/п, г. Сортавала, ул. Маяковского, д. 2 (ОКН)</t>
  </si>
  <si>
    <t>Сортавальский р-н, Сортавальское г/п, г. Сортавала, ул. Октябрьская, д. 6 (ОКН)</t>
  </si>
  <si>
    <t>Сортавальский р-н, Сортавальское г/п, г. Сортавала, ул. Осипенко, д. 4 (ОКН)</t>
  </si>
  <si>
    <t>Сортавальский р-н, Сортавальское г/п, г. Сортавала, ул. Советских Космонавтов, д. 12/13 (ОКН)</t>
  </si>
  <si>
    <t>Сортавальский р-н, Сортавальское г/п, г. Сортавала, ш. Старовыборгское, д. 36</t>
  </si>
  <si>
    <t>Сортавальский р-н, Сортавальское г/п, г. Сортавала, ул. Карельская, д. 40 (ОКН)</t>
  </si>
  <si>
    <t>Сортавальский р-н, Сортавальское г/п, г. Сортавала, ул. Гагарина, д. 3 (ОКН)</t>
  </si>
  <si>
    <t>Сортавальский р-н, Сортавальское г/п, г. Сортавала, ул. Антикайнена, д. 23 (ОКН)</t>
  </si>
  <si>
    <t>Сортавальский р-н, Сортавальское г/п, г. Сортавала, ул. Карельская, д. 11 (ОКН)</t>
  </si>
  <si>
    <t>Сортавальский р-н, Сортавальское г/п, г. Сортавала, ш. Старовыборгское, д. 36 (ОКН)</t>
  </si>
  <si>
    <t xml:space="preserve">Сортавальский р-н, Сортавальское г/п, г. Сортавала, ул. Советская, д. 14/9 (ОКН) </t>
  </si>
  <si>
    <t>Сортавальский р-н, Сортавальское г/п, г. Сортавала, ул. Куйбышева, д. 13</t>
  </si>
  <si>
    <t>Сортавальский р-н, Сортавальское г/п, г. Сортавала, ул. Куйбышева, д. 1</t>
  </si>
  <si>
    <t>Сортавальский р-н, Сортавальское г/п, г. Сортавала, ул. Куйбышева, д. 2 (ОКН)</t>
  </si>
  <si>
    <t>Сортавальский р-н, Сортавальское г/п, г. Сортавала, ул. Ладожская, д. 3</t>
  </si>
  <si>
    <t>Сортавальский р-н, Сортавальское г/п, г. Сортавала, ул. 2-я Гористая, д. 1/11 (ОКН)</t>
  </si>
  <si>
    <t>Сортавальский р-н, Сортавальское г/п, г. Сортавала, ул. Комсомольская, д. 8 (ОКН)</t>
  </si>
  <si>
    <t>Сортавальский р-н, Сортавальское г/п, г. Сортавала, ул. Первомайская, д. 19 (ОКН)</t>
  </si>
  <si>
    <t xml:space="preserve">Суоярвский р-н, Вешкельское с/п, с. Вешкелица, ул. Советская, д. 1 </t>
  </si>
  <si>
    <t>Раздел № 3.   Перечень многоквартирных домов, в отношении которых запланированы работы по замене лифтового оборудования и ремонту лифтовых шахт (замена лифтов)</t>
  </si>
  <si>
    <t>Ремонт или замена лифтового оборудования, признанного непригодным для эксплуатации, ремонт лифтовых шахт</t>
  </si>
  <si>
    <t>Год ввода в эксплуатацию лифтового оборудования</t>
  </si>
  <si>
    <t>Стоимость работ и (или) услуг, в том числе разработка проектно-сметной документации и выполнение работ по строительному контролю</t>
  </si>
  <si>
    <t>Плановый период проведения работ</t>
  </si>
  <si>
    <t>Итого по Республике Карелия в 2019г.</t>
  </si>
  <si>
    <t>Итого по Республике Карелия в 2020г.</t>
  </si>
  <si>
    <t>Итого по Республике Карелия в 2021г.</t>
  </si>
  <si>
    <t>Петрозаводский ГО, г. Петрозаводск, пр-кт Октябрьский, д. 60</t>
  </si>
  <si>
    <t>Петрозаводский ГО, г. Петрозаводск, ул. Чкалова, д.48</t>
  </si>
  <si>
    <t>Петрозаводский ГО, г. Петрозаводск, ул.Кемская, д.7</t>
  </si>
  <si>
    <t>Петрозаводский ГО, г. Петрозаводск, ул. Сегежская, д.9</t>
  </si>
  <si>
    <t>Петрозаводский ГО, г. Петрозаводск, ул. Сегежская, д.11</t>
  </si>
  <si>
    <t>Петрозаводский ГО, г. Петрозаводск, ул. Калинина, д.8</t>
  </si>
  <si>
    <t>Петрозаводский ГО, г. Петрозаводск, просп. Карельский, д. 10</t>
  </si>
  <si>
    <t>Петрозаводский ГО, г. Петрозаводск, ул. Кемская, д. 9</t>
  </si>
  <si>
    <t>Петрозаводский ГО, г. Петрозаводск, ул. Питкярантская, д. 8</t>
  </si>
  <si>
    <t>Петрозаводский ГО, г. Петрозаводск, ул. Питкярантская, д. 10</t>
  </si>
  <si>
    <t>Петрозаводский ГО, г. Петрозаводск, ул. Ровио, д. 1</t>
  </si>
  <si>
    <t>Петрозаводский ГО, г. Петрозаводск, ул. Шотмана, д. 36А</t>
  </si>
  <si>
    <t>Петрозаводский ГО, г. Петрозаводск, ул. Ровио, д. 21</t>
  </si>
  <si>
    <t>Петрозаводский ГО, г. Петрозаводск, ш. Лососинское, д. 33, корп. 5</t>
  </si>
  <si>
    <t>Итого по Петрозаводскому городскому округу в 2019г.</t>
  </si>
  <si>
    <t>Петрозаводский ГО, г. Петрозаводск, пер. Попова, д. 3</t>
  </si>
  <si>
    <t>Петрозаводский ГО, г. Петрозаводск, ш. Лососинское, д. 29</t>
  </si>
  <si>
    <t>Петрозаводский ГО, г. Петрозаводск, ул. Ровио, д. 18</t>
  </si>
  <si>
    <t>Петрозаводский ГО, г. Петрозаводск, ул.Мелентьевой, д. 30</t>
  </si>
  <si>
    <t>Петрозаводский ГО, г. Петрозаводск, ул. Ключевая, д. 17</t>
  </si>
  <si>
    <t>Петрозаводский ГО, г. Петрозаводск, ул. Нойбранденбургская, д. 10</t>
  </si>
  <si>
    <t>Петрозаводский ГО, г. Петрозаводск, ш. Лососинское, д. 24, корп. 1</t>
  </si>
  <si>
    <t>Петрозаводский ГО, г. Петрозаводск, ш. Лососинское, д. 31, корп. 2</t>
  </si>
  <si>
    <t>Петрозаводский ГО, г. Петрозаводск, пр-кт Лесной, д.17</t>
  </si>
  <si>
    <t>Петрозаводский ГО, г. Петрозаводск, ул. Торнева, д. 7</t>
  </si>
  <si>
    <t>Петрозаводский ГО, г. Петрозаводск, ул. Торнева, д. 9</t>
  </si>
  <si>
    <t>Петрозаводский ГО, г. Петрозаводск, ул. Сусанина, д. 26</t>
  </si>
  <si>
    <t>Итого по Петрозаводскому городскому округу в 2020г.</t>
  </si>
  <si>
    <t>Петрозаводский ГО, г. Петрозаводск, ул. Сусанина, д. 12</t>
  </si>
  <si>
    <t>Петрозаводский ГО, г. Петрозаводск, ул. Генерала Фролова, д. 3</t>
  </si>
  <si>
    <t>Петрозаводский ГО, г. Петрозаводск, ул. Древлянка, д. 4, корп. 2</t>
  </si>
  <si>
    <t>Петрозаводский ГО, г. Петрозаводск, пер.Попова, д. 13</t>
  </si>
  <si>
    <t>Петрозаводский ГО, г. Петрозаводск, ул.Гвардейская, д. 11</t>
  </si>
  <si>
    <t>Петрозаводский ГО, г. Петрозаводск, просп. Первомайский, д. 15</t>
  </si>
  <si>
    <t>Петрозаводский ГО, г. Петрозаводск, ул. Древлянка, д. 12, корп. 2</t>
  </si>
  <si>
    <t>Петрозаводский ГО, г. Петрозаводск, ул. Березовая аллея, д. 22</t>
  </si>
  <si>
    <t>Петрозаводский ГО, г. Петрозаводск, ул. Древлянка, д. 20</t>
  </si>
  <si>
    <t>1987</t>
  </si>
  <si>
    <t>Итого по Петрозаводскому городскому округу в 2021г.</t>
  </si>
  <si>
    <t>Кондопожский р-н, Кондопожское г/п, г. Кондопога, ш. Октябрьское, д. 43</t>
  </si>
  <si>
    <t>Кондопожский р-н, Кондопожское г/п, г. Кондопога, ш. Октябрьское, д. 65а</t>
  </si>
  <si>
    <t>Кондопожский р-н, Кондопожское г/п, г. Кондопога, ул. Бумажников, д. 14/1</t>
  </si>
  <si>
    <t>Кондопожский р-н, Кондопожское г/п, г. Кондопога, ул. Бумажников, д. 14/2</t>
  </si>
  <si>
    <t>Кондопожский р-н, Кондопожское г/п, г. Кондопога, ул. Заводская, д. 23А</t>
  </si>
  <si>
    <t>Кондопожский р-н, Кондопожское г/п, г. Кондопога, ш. Октябрьское, д. 9</t>
  </si>
  <si>
    <t>Кондопожский р-н, Кондопожское г/п, г. Кондопога, ш. Октябрьское, д. 31</t>
  </si>
  <si>
    <t>Кондопожский р-н, Кондопожское г/п, г. Кондопога, ш. Октябрьское, д. 75</t>
  </si>
  <si>
    <t>Кондопожский р-н, Кондопожское г/п, г. Кондопога, ул. Комсомольская, д. 18</t>
  </si>
  <si>
    <t>Кондопожский р-н, Кондопожское г/п, г. Кондопога, ул. Советов, д. 15Б</t>
  </si>
  <si>
    <t>Кондопожский р-н, Кондопожское г/п, г. Кондопога, ул. Строительная, д. 15</t>
  </si>
  <si>
    <t>Кондопожский р-н, Кондопожское г/п, г. Кондопога, ул. Бумажников, д. 14/3</t>
  </si>
  <si>
    <t>Кондопожский р-н, Кондопожское г/п, г. Кондопога, просп. Калинина, д. 16</t>
  </si>
  <si>
    <t>Кондопожский р-н, Кондопожское г/п, г. Кондопога, б-р Юности, д. 22</t>
  </si>
  <si>
    <t>Кондопожский р-н, Кондопожское г/п, г. Кондопога, ул. Советов, д. 33</t>
  </si>
  <si>
    <t>Кондопожский р-н, Кондопожское г/п, г. Кондопога, ул. Строительная, д. 17</t>
  </si>
  <si>
    <t>Кондопожский р-н, Кондопожское г/п, г. Кондопога, ш. Октябрьское, д. 21</t>
  </si>
  <si>
    <t>Кондопожский р-н, Кондопожское г/п, г. Кондопога, ш. Октябрьское, д. 33</t>
  </si>
  <si>
    <t>Кондопожский р-н, Кондопожское г/п, г. Кондопога, ш. Октябрьское, д. 69</t>
  </si>
  <si>
    <t>Кондопожский р-н, Кондопожское г/п, г. Кондопога, ш. Октябрьское, д. 73</t>
  </si>
  <si>
    <t>Кондопожский р-н, Кондопожское г/п, г. Кондопога, ш. Октябрьское, д. 77</t>
  </si>
  <si>
    <t>Кондопожский р-н, Кондопожское г/п, г. Кондопога, ш. Октябрьское, д. 79</t>
  </si>
  <si>
    <t>Кондопожский р-н, Кондопожское г/п, г. Кондопога, ул. Советов, д. 5</t>
  </si>
  <si>
    <t>Кондопожский р-н, Кондопожское г/п, г. Кондопога, ул. Советов, д. 9</t>
  </si>
  <si>
    <t>1982</t>
  </si>
  <si>
    <t>Кондопожский р-н, Кондопожское г/п, г. Кондопога, ш. Октябрьское, д. 81а</t>
  </si>
  <si>
    <t>Питкярантский р-н, Питкярантское г/п, г. Питкяранта, ул. Рудакова, д. 6</t>
  </si>
  <si>
    <t>Питкярантский р-н, Питкярантское г/п, г. Питкяранта, ул. Рудакова, д. 7</t>
  </si>
  <si>
    <t>Питкярантский р-н, Питкярантское г/п, г. Питкяранта, ул. Рудакова, д. 9</t>
  </si>
  <si>
    <t>Питкярантский р-н, Питкярантское г/п, г. Питкяранта, ул. Рудакова, д. 13</t>
  </si>
  <si>
    <t>Сортавальский р-н, Сортавальское г/п, г. Сортавала, ул. Кирова, д. 10/24</t>
  </si>
  <si>
    <t>Раздел № 4.  Перечень многоквартирных домов, в отношении которых в 2019 - 2021 году запланированы работы по ремонту внутридомовых инженерных систем газоснабжения</t>
  </si>
  <si>
    <t>Год постройки</t>
  </si>
  <si>
    <t>Наличие г/к</t>
  </si>
  <si>
    <t>Кол-во этажей</t>
  </si>
  <si>
    <t>Кол-во подъездов</t>
  </si>
  <si>
    <t>Кол-во квартир</t>
  </si>
  <si>
    <t xml:space="preserve">Всего по Республике Карелия </t>
  </si>
  <si>
    <t>г Петрозаводск, ул. Московская, д. 3</t>
  </si>
  <si>
    <t>+</t>
  </si>
  <si>
    <t>панельный</t>
  </si>
  <si>
    <t>г Петрозаводск, пр-кт Октябрьский, д. 14</t>
  </si>
  <si>
    <t>г Петрозаводск, пр-кт Октябрьский, д. 14а</t>
  </si>
  <si>
    <t>г Петрозаводск, пр-кт Октябрьский, д. 14б</t>
  </si>
  <si>
    <t>г Петрозаводск, пр-кт Октябрьский, д. 16</t>
  </si>
  <si>
    <t>г Петрозаводск, пр-кт Октябрьский, д. 16б</t>
  </si>
  <si>
    <t>-</t>
  </si>
  <si>
    <t>г Петрозаводск, пр-кт Октябрьский, д. 16в</t>
  </si>
  <si>
    <t>г Петрозаводск, ул Луначарского, д. 40</t>
  </si>
  <si>
    <t>кирпичный</t>
  </si>
  <si>
    <t>г Петрозаводск, ул Луначарского, д. 42</t>
  </si>
  <si>
    <t>г Петрозаводск, ул Ригачина, д. 44а</t>
  </si>
  <si>
    <t>г Петрозаводск, ул Ригачина, д. 50</t>
  </si>
  <si>
    <t>г Петрозаводск, ул Чернышевского, д. 5</t>
  </si>
  <si>
    <t>г Петрозаводск, ул Чернышевского, д. 11</t>
  </si>
  <si>
    <t>блочный</t>
  </si>
  <si>
    <t>г Петрозаводск, ул Чернышевского, д. 12</t>
  </si>
  <si>
    <t>г Петрозаводск, ул Чернышевского, д. 18</t>
  </si>
  <si>
    <t>г Петрозаводск, ул Чернышевского, д. 19</t>
  </si>
  <si>
    <t>г Петрозаводск, ул Чернышевского, д. 20</t>
  </si>
  <si>
    <t>г Петрозаводск, ул Чернышевского, д. 21</t>
  </si>
  <si>
    <t>г Петрозаводск, ул Чернышевского, д. 22</t>
  </si>
  <si>
    <t>г Петрозаводск, ул Чернышевского, д. 24</t>
  </si>
  <si>
    <t>г Петрозаводск, ул Свирская, д. 8</t>
  </si>
  <si>
    <t>г Петрозаводск, ул Свирская, д. 11</t>
  </si>
  <si>
    <t>г Петрозаводск, ул Северная, д. 4</t>
  </si>
  <si>
    <t>г Петрозаводск, ул Сорокская, д. 3</t>
  </si>
  <si>
    <t>г Петрозаводск, ул Шотмана, д. 54</t>
  </si>
  <si>
    <t>г Петрозаводск, ул Разина, д. 4</t>
  </si>
  <si>
    <t>г Петрозаводск, пр-кт Первомайский, д. 53</t>
  </si>
  <si>
    <t>г Петрозаводск, ул Птицефабрика, д. 1Б</t>
  </si>
  <si>
    <t>г Петрозаводск, ул Птицефабрика, д. 1В</t>
  </si>
  <si>
    <t>г Петрозаводск, ул Птицефабрика, д. 1Г</t>
  </si>
  <si>
    <t>г Петрозаводск, ул Птицефабрика, д. 1Д</t>
  </si>
  <si>
    <t>Раздел № 5.   Перечень многоквартирных домов, в отношении которых в 2019 году запланированы работы по обследованию многоквартирного дома специализированной организацией</t>
  </si>
  <si>
    <t>Адрес многоквартирного дома (далее - МКД)</t>
  </si>
  <si>
    <t>5</t>
  </si>
  <si>
    <t>6</t>
  </si>
  <si>
    <t>7</t>
  </si>
  <si>
    <t>8</t>
  </si>
  <si>
    <t>9</t>
  </si>
  <si>
    <t>10</t>
  </si>
  <si>
    <t>Итого по Республике Карелия в 2019г. МКД</t>
  </si>
  <si>
    <t>Петрозаводский ГО, г. Петрозаводск, пр-кт Александра Невского, д. 41-А</t>
  </si>
  <si>
    <t>Петрозаводский ГО, г. Петрозаводск, пр-кт Александра Невского, д. 51А</t>
  </si>
  <si>
    <t>г Петрозаводск, ул Андропова, д. 28</t>
  </si>
  <si>
    <t>г Петрозаводск, ул Анохина, д. 10</t>
  </si>
  <si>
    <t>г Петрозаводск, ул Антикайнена, д. 7</t>
  </si>
  <si>
    <t>г Петрозаводск, ул Антикайнена, д. 8А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</si>
  <si>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</si>
  <si>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 Петрозаводск, ул Антонова, д. 3</t>
  </si>
  <si>
    <t>г Петрозаводск, ул Бесовецкая, д. 1</t>
  </si>
  <si>
    <t>г Петрозаводск, ул Бесовецкая, д. 2</t>
  </si>
  <si>
    <t>г Петрозаводск, ул Бесовецкая, д. 9</t>
  </si>
  <si>
    <t>г Петрозаводск, ул Бесовецкая, д. 12</t>
  </si>
  <si>
    <t>г Петрозаводск, ул Бесовецкая, д. 17</t>
  </si>
  <si>
    <t>г Петрозаводск, ул Бесовецкая, д. 22</t>
  </si>
  <si>
    <t>г Петрозаводск, ул Боровая, д. 10Б</t>
  </si>
  <si>
    <t>г Петрозаводск, ул Боровая, д. 12Б</t>
  </si>
  <si>
    <t>г Петрозаводск, ул Бородинская, д. 9Б</t>
  </si>
  <si>
    <t>г Петрозаводск, ул Варламова, д. 17</t>
  </si>
  <si>
    <t>г Петрозаводск, ул Варламова, д. 23</t>
  </si>
  <si>
    <t>г Петрозаводск, ул Варламова, д. 58</t>
  </si>
  <si>
    <t>г Петрозаводск, ул Варламова, д. 68</t>
  </si>
  <si>
    <t>г Петрозаводск, ул Ведлозерская, д. 8</t>
  </si>
  <si>
    <t>г Петрозаводск, ул Ведлозерская, д. 10</t>
  </si>
  <si>
    <t>г Петрозаводск, ул Ведлозерская, д. 11Б</t>
  </si>
  <si>
    <t>г Петрозаводск, ул Виданская, д. 6</t>
  </si>
  <si>
    <t>г Петрозаводск, ул Виданская, д. 7</t>
  </si>
  <si>
    <t>г Петрозаводск, ул Виданская, д. 8</t>
  </si>
  <si>
    <t>г Петрозаводск, ул Виданская, д. 21</t>
  </si>
  <si>
    <t>г Петрозаводск, ул Виданская, д. 19А</t>
  </si>
  <si>
    <t>г Петрозаводск, ул Владимирская, д. 1</t>
  </si>
  <si>
    <t>г Петрозаводск, ул Владимирская, д. 3</t>
  </si>
  <si>
    <t>г Петрозаводск, ул Володарского, д. 12</t>
  </si>
  <si>
    <t>г Петрозаводск, ул Володарского, д. 18</t>
  </si>
  <si>
    <t>г Петрозаводск, ул Володарского, д. 10А</t>
  </si>
  <si>
    <t>г Петрозаводск, ул Волховская, д. 4</t>
  </si>
  <si>
    <t>г Петрозаводск, ул Волховская, д. 15А</t>
  </si>
  <si>
    <t>г Петрозаводск, ш Вытегорское, д. 78А</t>
  </si>
  <si>
    <t>г Петрозаводск, ш Вытегорское, д. 78В</t>
  </si>
  <si>
    <t>г Петрозаводск, ш Вытегорское, д. 78Г</t>
  </si>
  <si>
    <t>г Петрозаводск, ул Герцена, д. 4</t>
  </si>
  <si>
    <t>г Петрозаводск, ул Герцена, д. 14</t>
  </si>
  <si>
    <t>г Петрозаводск, ул Гоголя, д. 16</t>
  </si>
  <si>
    <t>г Петрозаводск, ул Гоголя, д. 20</t>
  </si>
  <si>
    <t>г Петрозаводск, ул Гоголя, д. 27</t>
  </si>
  <si>
    <t>г Петрозаводск, ул Гоголя, д. 36</t>
  </si>
  <si>
    <t>г Петрозаводск, ул Гоголя, д. 38</t>
  </si>
  <si>
    <t>г Петрозаводск, ул Гоголя, д. 5А</t>
  </si>
  <si>
    <r>
      <rPr>
        <sz val="8"/>
        <rFont val="Times New Roman"/>
        <family val="1"/>
        <charset val="204"/>
      </rPr>
      <t>г Петрозаводск, ул Гоголя, д. 7А</t>
    </r>
    <r>
      <rPr>
        <b/>
        <sz val="8"/>
        <rFont val="Times New Roman"/>
        <family val="1"/>
        <charset val="204"/>
      </rPr>
      <t xml:space="preserve"> </t>
    </r>
  </si>
  <si>
    <t>г Петрозаводск, ул Гоголя, д. 7Б</t>
  </si>
  <si>
    <t>г Петрозаводск, ул Грибоедова, д. 3</t>
  </si>
  <si>
    <t>г Петрозаводск, ул Грибоедова, д. 4</t>
  </si>
  <si>
    <t>г Петрозаводск, ул Грибоедова, д. 5</t>
  </si>
  <si>
    <t>г Петрозаводск, ул Грибоедова, д. 7</t>
  </si>
  <si>
    <t>г Петрозаводск, ул Грибоедова, д. 8</t>
  </si>
  <si>
    <t>г Петрозаводск, ул Грибоедова, д. 12</t>
  </si>
  <si>
    <t>г Петрозаводск, ул Грибоедова, д. 16</t>
  </si>
  <si>
    <t>г Петрозаводск, ул Грибоедова, д. 18</t>
  </si>
  <si>
    <t>г Петрозаводск, ул Грибоедова, д. 14А</t>
  </si>
  <si>
    <t>г Петрозаводск, ул Грибоедова, д. 6А</t>
  </si>
  <si>
    <t>г Петрозаводск, ул Державина, д. 12</t>
  </si>
  <si>
    <t>г Петрозаводск, ул Державина, д. 18</t>
  </si>
  <si>
    <t>г Петрозаводск, ул Державина, д. 31</t>
  </si>
  <si>
    <t>г Петрозаводск, ул Державина, д. 33</t>
  </si>
  <si>
    <t>г Петрозаводск, ул Державина, д. 35</t>
  </si>
  <si>
    <t>г Петрозаводск, ул Державина, д. 37</t>
  </si>
  <si>
    <t>г Петрозаводск, ул Достоевского, д. 53</t>
  </si>
  <si>
    <t>г Петрозаводск, ул Древлянская набережная, д. 24</t>
  </si>
  <si>
    <t>г Петрозаводск, ул Древлянская набережная, д. 26</t>
  </si>
  <si>
    <t>г Петрозаводск, ул Зайцева, д. 3</t>
  </si>
  <si>
    <t>г Петрозаводск, ул Зайцева, д. 9</t>
  </si>
  <si>
    <t>г Петрозаводск, ул Зайцева, д. 11</t>
  </si>
  <si>
    <t>г Петрозаводск, ул Зайцева, д. 13</t>
  </si>
  <si>
    <t>г Петрозаводск, ул Зайцева, д. 30</t>
  </si>
  <si>
    <t>г Петрозаводск, ул Зайцева, д. 34</t>
  </si>
  <si>
    <t>г Петрозаводск, ул Зайцева, д. 52</t>
  </si>
  <si>
    <t>г Петрозаводск, ул Зайцева, д. 54</t>
  </si>
  <si>
    <t>Петрозаводский ГО, г. Петрозаводск, пер.Закаменский, д. 2</t>
  </si>
  <si>
    <t>Петрозаводский ГО, г. Петрозаводск, пер.Закаменский, д. 3</t>
  </si>
  <si>
    <t>Петрозаводский ГО, г. Петрозаводск, пер.Закаменский, д. 4</t>
  </si>
  <si>
    <t>Петрозаводский ГО, г. Петрозаводск, пер.Закаменский, д. 2Б</t>
  </si>
  <si>
    <t>Петрозаводский ГО, г. Петрозаводск, ул. Калинина, д. 42</t>
  </si>
  <si>
    <t>Петрозаводский ГО, г. Петрозаводск, ул. Калинина, д. 55</t>
  </si>
  <si>
    <t>Петрозаводский ГО, г. Петрозаводск, ул. Калинина, д. 34Б</t>
  </si>
  <si>
    <t>Петрозаводский ГО, г. Петрозаводск, ул. Калинина, д. 34В</t>
  </si>
  <si>
    <t>Петрозаводский ГО, г. Петрозаводск, ул. Калинина, д. 46А</t>
  </si>
  <si>
    <t>Петрозаводский ГО, г. Петрозаводск, ул. Калинина, д. 52А</t>
  </si>
  <si>
    <t>Петрозаводский ГО, г. Петрозаводск, ул. Кирова, д. 41</t>
  </si>
  <si>
    <t>Петрозаводский ГО, г. Петрозаводск, ул. Кирова, д. 46</t>
  </si>
  <si>
    <t>Петрозаводский ГО, г. Петрозаводск, ул. Кирова, д. 47</t>
  </si>
  <si>
    <t>Петрозаводский ГО, г. Петрозаводск, ул. Кирова, д. 47А</t>
  </si>
  <si>
    <t>Петрозаводский ГО, г. Петрозаводск, ул. Ключевая, д. 18а</t>
  </si>
  <si>
    <t>Петрозаводский ГО, г. Петрозаводск, ул. Ключевая, д. 18б</t>
  </si>
  <si>
    <t>Петрозаводский ГО, г. Петрозаводск, ул. Коммунальная, д. 5</t>
  </si>
  <si>
    <t>Петрозаводский ГО, г. Петрозаводск, ул. Коммунистов, д. 10</t>
  </si>
  <si>
    <t>Петрозаводский ГО, г. Петрозаводск, ул. Коммунистов, д. 12</t>
  </si>
  <si>
    <t>Петрозаводский ГО, г. Петрозаводск, ул. Коммунистов, д. 13</t>
  </si>
  <si>
    <t>Петрозаводский ГО, г. Петрозаводск, ул. Коммунистов, д. 19</t>
  </si>
  <si>
    <t>Петрозаводский ГО, г. Петрозаводск, ул. Коммунистов, д. 32</t>
  </si>
  <si>
    <t>Петрозаводский ГО, г. Петрозаводск, ул. Коммунистов, д. 34</t>
  </si>
  <si>
    <t>Петрозаводский ГО, г. Петрозаводск, ул. Коммунистов, д. 38</t>
  </si>
  <si>
    <t>Петрозаводский ГО, г. Петрозаводск, просп. Комсомольский, д. 9В</t>
  </si>
  <si>
    <t>Петрозаводский ГО, г. Петрозаводск, ул. Красная, д. 37</t>
  </si>
  <si>
    <t>Петрозаводский ГО, г. Петрозаводск, ул. Красноармейская, д. 2</t>
  </si>
  <si>
    <t>Петрозаводский ГО, г. Петрозаводск, ул. Краснодонцев, д. 52</t>
  </si>
  <si>
    <t>Петрозаводский ГО, г. Петрозаводск, ул. Краснодонцев, д. 54</t>
  </si>
  <si>
    <t>Петрозаводский ГО, г. Петрозаводск, ул. Краснодонцев, д. 56</t>
  </si>
  <si>
    <t>Петрозаводский ГО, г. Петрозаводск, ул.Краснофлотская, д. 1</t>
  </si>
  <si>
    <t>Петрозаводский ГО, г. Петрозаводск, ул.Краснофлотская, д. 3</t>
  </si>
  <si>
    <t>Петрозаводский ГО, г. Петрозаводск, ул.Краснофлотская, д. 9</t>
  </si>
  <si>
    <t>Петрозаводский ГО, г. Петрозаводск, ул.Краснофлотская, д. 32</t>
  </si>
  <si>
    <t>Петрозаводский ГО, г. Петрозаводск, ул.Краснофлотская, д. 1А</t>
  </si>
  <si>
    <t>Петрозаводский ГО, г. Петрозаводск, ул. Крупской, д. 50</t>
  </si>
  <si>
    <t>Петрозаводский ГО, г. Петрозаводск, ул. Кузьмина, д. 3</t>
  </si>
  <si>
    <t>Петрозаводский ГО, г. Петрозаводск, ул. Кузьмина, д. 52А</t>
  </si>
  <si>
    <t>Петрозаводский ГО, г. Петрозаводск, ул. Кутузова, д. 49</t>
  </si>
  <si>
    <t>Петрозаводский ГО, г. Петрозаводск, ул. Кутузова, д. 51</t>
  </si>
  <si>
    <t>Петрозаводский ГО, г. Петрозаводск, ул. Кутузова, д. 53</t>
  </si>
  <si>
    <t>Петрозаводский ГО, г. Петрозаводск, ул. Кутузова, д. 56</t>
  </si>
  <si>
    <t>Петрозаводский ГО, г. Петрозаводск, просп.Ленина, д. 11Г</t>
  </si>
  <si>
    <t>Петрозаводский ГО, г. Петрозаводск, просп.Ленина, д. 11Д</t>
  </si>
  <si>
    <t>Петрозаводский ГО, г. Петрозаводск, просп.Ленина, д. 18А</t>
  </si>
  <si>
    <t>Петрозаводский ГО, г. Петрозаводск, ул. Ленинградская, д. 1</t>
  </si>
  <si>
    <t>Петрозаводский ГО, г. Петрозаводск, ул. Ленинградская, д. 6</t>
  </si>
  <si>
    <t>Петрозаводский ГО, г. Петрозаводск, ул. Ленинградская, д. 4Б</t>
  </si>
  <si>
    <t>Петрозаводский ГО, г. Петрозаводск, ул. Лизы Чайкиной, д. 11А</t>
  </si>
  <si>
    <t>Петрозаводский ГО, г. Петрозаводск, ул. Лисицыной, д. 5</t>
  </si>
  <si>
    <t>Петрозаводский ГО, г. Петрозаводск, ул. Логмозерская, д. 3</t>
  </si>
  <si>
    <t>Петрозаводский ГО, г. Петрозаводск, ул. Локомотивная, д. 4</t>
  </si>
  <si>
    <t>Петрозаводский ГО, г. Петрозаводск, ул. Локомотивная, д. 6</t>
  </si>
  <si>
    <t>Петрозаводский ГО, г. Петрозаводск, ул. Локомотивная, д. 12</t>
  </si>
  <si>
    <t>Петрозаводский ГО, г. Петрозаводск, ул. Лососинская, д. 6</t>
  </si>
  <si>
    <t>Петрозаводский ГО, г. Петрозаводск, ул. Лососинская, д. 8</t>
  </si>
  <si>
    <t>Петрозаводский ГО, г. Петрозаводск, ул. Лососинская, д. 15</t>
  </si>
  <si>
    <t>Петрозаводский ГО, г. Петрозаводск, ул. Лососинская, д. 13а</t>
  </si>
  <si>
    <t>Петрозаводский ГО, г. Петрозаводск, ул. Лососинская, д. 6а</t>
  </si>
  <si>
    <t>Петрозаводский ГО, г. Петрозаводск, ул. Лососинская, д. 9а</t>
  </si>
  <si>
    <t>Петрозаводский ГО, г. Петрозаводск, ул. Луначарского, д. 8</t>
  </si>
  <si>
    <t>Петрозаводский ГО, г. Петрозаводск, ул. Луначарского, д. 11</t>
  </si>
  <si>
    <t>Петрозаводский ГО, г. Петрозаводск, ул. Луначарского, д. 17</t>
  </si>
  <si>
    <t>Петрозаводский ГО, г. Петрозаводск, ул. Луначарского, д. 17Б</t>
  </si>
  <si>
    <t>Петрозаводский ГО, г. Петрозаводск, ул. Льва Толстого, д. 43</t>
  </si>
  <si>
    <t>Петрозаводский ГО, г. Петрозаводск, ул. Льва Толстого, д. 47</t>
  </si>
  <si>
    <t>Петрозаводский ГО, г. Петрозаводск, ул. Льва Толстого, д. 49</t>
  </si>
  <si>
    <t>Петрозаводский ГО, г. Петрозаводск, ул. Льва Толстого, д. 43А</t>
  </si>
  <si>
    <t>Петрозаводский ГО, г. Петрозаводск, ул. Льва Толстого, д. 47А</t>
  </si>
  <si>
    <t>Петрозаводский ГО, г. Петрозаводск, ул. Максима Горького, д. 13</t>
  </si>
  <si>
    <t>Петрозаводский ГО, г. Петрозаводск, ул. Максима Горького, д. 21а</t>
  </si>
  <si>
    <t>Петрозаводский ГО, г. Петрозаводск, ул. Максима Горького, д. 7а</t>
  </si>
  <si>
    <t>Петрозаводский ГО, г. Петрозаводск, ул. Маршала Мерецкова, д. 22А</t>
  </si>
  <si>
    <t>Петрозаводский ГО, г. Петрозаводск, ул. Машезерская, д. 38А</t>
  </si>
  <si>
    <t>Петрозаводский ГО, г. Петрозаводск, ул. Машезерская, д. 46А</t>
  </si>
  <si>
    <t>Петрозаводский ГО, г Петрозаводск, ул. Мелентьевой, д. 59</t>
  </si>
  <si>
    <t>Петрозаводский ГО, г Петрозаводск, ул. Мичуринская, д. 17</t>
  </si>
  <si>
    <t>Петрозаводский ГО, г Петрозаводск, ул. Мичуринская, д. 19</t>
  </si>
  <si>
    <t>Петрозаводский ГО, г Петрозаводск, ул. Мончегорская, д. 51</t>
  </si>
  <si>
    <t>Петрозаводский ГО, г Петрозаводск, ул. Мурманская, д. 2</t>
  </si>
  <si>
    <t>Петрозаводский ГО, г Петрозаводск, ул. Мурманская, д. 4</t>
  </si>
  <si>
    <t>Петрозаводский ГО, г Петрозаводск, ул. Мурманская, д. 6</t>
  </si>
  <si>
    <t>Петрозаводский ГО, г Петрозаводск, ул. Мурманская, д. 7</t>
  </si>
  <si>
    <t>Петрозаводский ГО, г Петрозаводск, ул. Мурманская, д. 13</t>
  </si>
  <si>
    <t>Петрозаводский ГО, г Петрозаводск, ул. Мурманская, д. 15</t>
  </si>
  <si>
    <t>Петрозаводский ГО, г Петрозаводск, ул. Мурманская, д. 19А</t>
  </si>
  <si>
    <t>Петрозаводский ГО, г Петрозаводск, ул. Мурманская, д. 25а</t>
  </si>
  <si>
    <t>Петрозаводский ГО, г Петрозаводск, ул. Мурманская, д. 28А</t>
  </si>
  <si>
    <t>Петрозаводский ГО, г Петрозаводск, ул. Мурманская, д. 30А</t>
  </si>
  <si>
    <t>Петрозаводский ГО, г. Петрозаводск, просп.Октябрьский, д. 17</t>
  </si>
  <si>
    <t>Петрозаводский ГО, г. Петрозаводск, просп.Октябрьский, д. 19</t>
  </si>
  <si>
    <t>Петрозаводский ГО, г. Петрозаводск, просп.Октябрьский, д. 23</t>
  </si>
  <si>
    <t>Петрозаводский ГО, г. Петрозаводск, просп.Октябрьский, д. 25</t>
  </si>
  <si>
    <t>Петрозаводский ГО, г. Петрозаводск, просп.Октябрьский, д. 31</t>
  </si>
  <si>
    <t>Петрозаводский ГО, г. Петрозаводск, просп.Октябрьский, д. 49</t>
  </si>
  <si>
    <t>Петрозаводский ГО, г. Петрозаводск, просп.Октябрьский, д. 51</t>
  </si>
  <si>
    <t>Петрозаводский ГО, г. Петрозаводск, просп.Октябрьский, д. 53</t>
  </si>
  <si>
    <t>Петрозаводский ГО, г. Петрозаводск, ул. Октября, д. 7</t>
  </si>
  <si>
    <t>Петрозаводский ГО, г. Петрозаводск, ул. Октября, д. 11</t>
  </si>
  <si>
    <t>Петрозаводский ГО, г. Петрозаводск, ул. Октября, д. 12</t>
  </si>
  <si>
    <t>Петрозаводский ГО, г. Петрозаводск, ул. Октября, д. 14</t>
  </si>
  <si>
    <t>Петрозаводский ГО, г. Петрозаводск, ул. Парниковая, д. 18</t>
  </si>
  <si>
    <t>Петрозаводский ГО, г. Петрозаводск, просп.Первомайский, д. 7</t>
  </si>
  <si>
    <t>Петрозаводский ГО, г. Петрозаводск, просп.Первомайский, д. 45</t>
  </si>
  <si>
    <t>Петрозаводский ГО, г. Петрозаводск, просп.Первомайский, д. 62</t>
  </si>
  <si>
    <t>Петрозаводский ГО, г. Петрозаводск, просп.Первомайский, д. 64</t>
  </si>
  <si>
    <t>Петрозаводский ГО, г. Петрозаводск, просп.Первомайский, д. 71</t>
  </si>
  <si>
    <t>Петрозаводский ГО, г. Петрозаводск, просп.Первомайский, д. 73</t>
  </si>
  <si>
    <t>Петрозаводский ГО, г. Петрозаводск, просп.Первомайский, д. 23А</t>
  </si>
  <si>
    <t>Петрозаводский ГО, г. Петрозаводск, просп.Первомайский, д. 26А</t>
  </si>
  <si>
    <t>Петрозаводский ГО, г. Петрозаводск, ул.Перттунена, д. 23</t>
  </si>
  <si>
    <t>Петрозаводский ГО, г. Петрозаводск, ул.Перттунена, д. 8А</t>
  </si>
  <si>
    <t>Петрозаводский ГО, г. Петрозаводск, ул. Пирогова, д. 10</t>
  </si>
  <si>
    <t>Петрозаводский ГО, г. Петрозаводск, ул. Правды, д. 19</t>
  </si>
  <si>
    <t>Петрозаводский ГО, г. Петрозаводск, ул. Правды, д. 25</t>
  </si>
  <si>
    <t>Петрозаводский ГО, г. Петрозаводск, ул. Правды, д. 32</t>
  </si>
  <si>
    <t>Петрозаводский ГО, г. Петрозаводск, ул. Правды, д. 34</t>
  </si>
  <si>
    <t>Петрозаводский ГО, г. Петрозаводск, ул. Пробная, д. 17</t>
  </si>
  <si>
    <t>Петрозаводский ГО, г. Петрозаводск, ул. Промышленная, д. 8</t>
  </si>
  <si>
    <t>Петрозаводский ГО, г. Петрозаводск, ул. Промышленная, д. 18</t>
  </si>
  <si>
    <t>Петрозаводский ГО, г. Петрозаводск, ул. Профсоюзов, д. 4</t>
  </si>
  <si>
    <t>Петрозаводский ГО, г. Петрозаводск, ул. Профсоюзов, д. 17</t>
  </si>
  <si>
    <t>Петрозаводский ГО, г. Петрозаводск, ул. Профсоюзов, д. 19</t>
  </si>
  <si>
    <t>Петрозаводский ГО, г. Петрозаводск, ул. Профсоюзов, д. 20</t>
  </si>
  <si>
    <t>Петрозаводский ГО, г. Петрозаводск, шоссе Пряжинское, д. 5</t>
  </si>
  <si>
    <t>Петрозаводский ГО, г. Петрозаводск, ул. Птицефабрика, д. 13А</t>
  </si>
  <si>
    <t>Петрозаводский ГО, г. Петрозаводск, ул. Ригачина, д. 18А</t>
  </si>
  <si>
    <t>Петрозаводский ГО, г. Петрозаводск, ул. Свирская, д. 1</t>
  </si>
  <si>
    <t>Петрозаводский ГО, г. Петрозаводск, ул. Свирская, д. 2</t>
  </si>
  <si>
    <t>Петрозаводский ГО, г. Петрозаводск, ул. Свирская, д. 7</t>
  </si>
  <si>
    <t>Петрозаводский ГО, г. Петрозаводск, ул. Северная, д. 3</t>
  </si>
  <si>
    <t>Петрозаводский ГО, г. Петрозаводск, ул. Северная, д. 8</t>
  </si>
  <si>
    <t>Петрозаводский ГО, г. Петрозаводск, ул. Северная, д. 12</t>
  </si>
  <si>
    <t>Петрозаводский ГО, г. Петрозаводск, ул.Советская, д. 1</t>
  </si>
  <si>
    <t>Петрозаводский ГО, г. Петрозаводск, ул.Советская, д. 24</t>
  </si>
  <si>
    <t>Петрозаводский ГО, г. Петрозаводск, ул.Советская, д. 32</t>
  </si>
  <si>
    <t>Петрозаводский ГО, г. Петрозаводск, ул.Советская, д. 10А</t>
  </si>
  <si>
    <t>Петрозаводский ГО, г. Петрозаводск, ул.Советская, д. 16Б</t>
  </si>
  <si>
    <t>Петрозаводский ГО, г. Петрозаводск, ул.Советская, д. 1А</t>
  </si>
  <si>
    <t>Петрозаводский ГО, г. Петрозаводск, ул.Советская, д. 1Б</t>
  </si>
  <si>
    <t>Петрозаводский ГО, г. Петрозаводск, ул.Советская, д. 20А</t>
  </si>
  <si>
    <t>Петрозаводский ГО, г. Петрозаводск, ул.Советская, д. 24А</t>
  </si>
  <si>
    <t>Петрозаводский ГО, г. Петрозаводск, ул. Соломенская, д. 5</t>
  </si>
  <si>
    <t>Петрозаводский ГО, г. Петрозаводск, ул. Соломенская, д. 7</t>
  </si>
  <si>
    <t>Петрозаводский ГО, г. Петрозаводск, ул. Соломенская, д. 9</t>
  </si>
  <si>
    <t>Петрозаводский ГО, г. Петрозаводск, ул. Сорокская, д. 7</t>
  </si>
  <si>
    <t>Петрозаводский ГО, г. Петрозаводск, ул. Сорокская, д. 11</t>
  </si>
  <si>
    <t>Петрозаводский ГО, г. Петрозаводск, переулок  Студенческий, д. 18</t>
  </si>
  <si>
    <t>Петрозаводский ГО, г. Петрозаводск, ул. Сулажгорского Кирпичного завода, д. 13</t>
  </si>
  <si>
    <t>Петрозаводский ГО, г. Петрозаводск, ул. Сулажгорского Кирпичного завода, д. 15</t>
  </si>
  <si>
    <t>Петрозаводский ГО, г. Петрозаводск, ул. Труда, д. 18</t>
  </si>
  <si>
    <t>Петрозаводский ГО, г. Петрозаводск, ул. Фурманова, д. 7</t>
  </si>
  <si>
    <t>Петрозаводский ГО, г. Петрозаводск, ул. Фурманова, д. 10</t>
  </si>
  <si>
    <t>Петрозаводский ГО, г. Петрозаводск, ул. Фурманова, д. 11</t>
  </si>
  <si>
    <t>Петрозаводский ГО, г. Петрозаводск, ул. Фурманова, д. 32</t>
  </si>
  <si>
    <t>Петрозаводский ГО, г. Петрозаводск, ул. Фурманова, д. 38</t>
  </si>
  <si>
    <t>Петрозаводский ГО, г. Петрозаводск, ул. Фурманова, д. 40</t>
  </si>
  <si>
    <t>Петрозаводский ГО, г. Петрозаводск, ул. Халтурина, д. 3В</t>
  </si>
  <si>
    <t>Петрозаводский ГО, г. Петрозаводск, ул. Шевченко, д. 3</t>
  </si>
  <si>
    <t>Петрозаводский ГО, г. Петрозаводск, пер. Широкий, д. 4</t>
  </si>
  <si>
    <t>Петрозаводский ГО, г. Петрозаводск, ул. Шотмана, д. 64</t>
  </si>
  <si>
    <t>Петрозаводский ГО, г. Петрозаводск, ул. Щорса, д. 1</t>
  </si>
  <si>
    <t>Беломорский р-н, Беломорское г/п, г. Беломорск, ул. Банковская, д. 58</t>
  </si>
  <si>
    <t>Беломорский р-н, Беломорское г/п, г. Беломорск, ул. Водников, д. 28</t>
  </si>
  <si>
    <t>Беломорский р-н, Беломорское г/п, г. Беломорск, ул. Водников, д. 31</t>
  </si>
  <si>
    <t>Беломорский р-н, Беломорское г/п, г. Беломорск, ул. Водников, д. 33</t>
  </si>
  <si>
    <t>Беломорский р-н, Беломорское г/п, г. Беломорск, ул. Водников, д. 37</t>
  </si>
  <si>
    <t>Беломорский р-н, Беломорское г/п, г. Беломорск, ул. Октябрьская, д. 33</t>
  </si>
  <si>
    <t>Беломорский р-н, Беломорское г/п, г. Беломорск, ул. Комсомольская, д. 15А</t>
  </si>
  <si>
    <t>Беломорский р-н, Беломорское г/п, г. Беломорск, ул. Лесная, д. 17</t>
  </si>
  <si>
    <t>Беломорский р-н, Беломорское г/п, г. Беломорск, ул.Спортивная, д. 1</t>
  </si>
  <si>
    <t>Беломорский р-н, Беломорское г/п, г. Беломорск, ул.Спортивная, д. 6А</t>
  </si>
  <si>
    <t>Калевальский р-н, Калевальское г/п, пгт Калевала, ул. Ленина, д. 36</t>
  </si>
  <si>
    <t>Калевальский р-н, Калевальское г/п, пгт Калевала, ул. Ленина, д. 38</t>
  </si>
  <si>
    <t>Калевальский р-н, Калевальское г/п, пгт Калевала, ул. Ленина, д. 40</t>
  </si>
  <si>
    <t>Калевальский р-н, Калевальское г/п, пгт Калевала, ул. Красноармейская, д. 6</t>
  </si>
  <si>
    <t>Калевальский р-н, Калевальское г/п, пгт Калевала, ул.Октябрьская, д. 7</t>
  </si>
  <si>
    <t>Калевальский р-н, Калевальское г/п, пгт Калевала, ул.Партизанская, д. 4</t>
  </si>
  <si>
    <t>Калевальский р-н, Калевальское г/п, пгт Калевала, ул.Партизанская, д. 13</t>
  </si>
  <si>
    <t>Калевальский р-н, Калевальское г/п, пгт Калевала, ул.Руны Калевалы, д. 15</t>
  </si>
  <si>
    <t>Калевальский р-н, Калевальское г/п, пгт Калевала, ул.Советская, д. 5</t>
  </si>
  <si>
    <t>Калевальский р-н, Калевальское г/п, пгт Калевала, ул.Советская, д. 6</t>
  </si>
  <si>
    <t>Калевальский р-н, Калевальское г/п, пгт Калевала, ул.Советская, д. 34</t>
  </si>
  <si>
    <t>Калевальский р-н, Калевальское г/п, пгт Калевала, ул.Стрельникова, д. 10</t>
  </si>
  <si>
    <t>Калевальский р-н, Боровское с/п, пос. Боровой, ул. Советская, д. 9</t>
  </si>
  <si>
    <t>Калевальский р-н, Боровское с/п, пос. Боровой, ул. Школьная, д. 6А</t>
  </si>
  <si>
    <t>Калевальский р-н, Боровское с/п, пос. Боровой, ул. Школьная, д. 6Б</t>
  </si>
  <si>
    <t>Кемский р-н, Кемское г/п, г Кемь, ул Полярная, д. 5</t>
  </si>
  <si>
    <t>Кемский р-н, Кемское г/п, г Кемь, ул Полярная, д. 6</t>
  </si>
  <si>
    <t>Кемский р-н, Кемское г/п, г Кемь, ул Полярная, д. 7</t>
  </si>
  <si>
    <t>Кемский р-н, Кемское г/п, г Кемь, ул Беломорская, д. 9</t>
  </si>
  <si>
    <t>Кемский р-н, Кемское г/п, г Кемь, ул Беломорская, д. 10</t>
  </si>
  <si>
    <t>Кемский р-н, Кемское г/п, г Кемь, ул Беломорская, д. 11</t>
  </si>
  <si>
    <t>Кемский р-н, Кемское г/п, г Кемь, ул Беломорская, д. 14</t>
  </si>
  <si>
    <t>Кемский р-н, Кемское г/п, г Кемь, ул Вицупа, д. 9</t>
  </si>
  <si>
    <t>Кемский р-н, Кемское г/п, г. Кемь, ул. Загородная, д. 6</t>
  </si>
  <si>
    <t>Кемский р-н, Кемское г/п, г. Кемь, ул. Загородная, д. 8</t>
  </si>
  <si>
    <t>Кемский р-н, Кемское г/п, г. Кемь, ул. Загородная, д. 13</t>
  </si>
  <si>
    <t>Кемский р-н, Кемское г/п, г. Кемь, ул. Загородная, д. 17</t>
  </si>
  <si>
    <t>Кемский р-н, Кемское г/п, г. Кемь, ул. Загородная, д. 19</t>
  </si>
  <si>
    <t>Кемский р-н, Кемское г/п, г. Кемь, ул. Кирова, д. 9</t>
  </si>
  <si>
    <t>Кемский р-н, Кемское г/п, г. Кемь, ул. Кирова, д. 19</t>
  </si>
  <si>
    <t>Кемский р-н, Кемское г/п, г. Кемь, ул. Кирова, д. 21</t>
  </si>
  <si>
    <t>Кемский р-н, Кемское г/п, г. Кемь, ул. Ленина, д. 6</t>
  </si>
  <si>
    <t>Кемский р-н, Кемское г/п, г. Кемь, ул. Ленина, д. 18</t>
  </si>
  <si>
    <t>Кемский р-н, Кемское г/п, г. Кемь, ул. Ленина, д. 30</t>
  </si>
  <si>
    <t>Кемский р-н, Кемское г/п, г. Кемь, ул. Ленина, д. 57</t>
  </si>
  <si>
    <t>Кемский р-н, Кемское г/п, г. Кемь, ул. Малышева, д. 3</t>
  </si>
  <si>
    <t>Кемский р-н, Кемское г/п, г. Кемь, ул. Подгорная, д. 4</t>
  </si>
  <si>
    <t>Кемский р-н, Кемское г/п, г. Кемь, ул. Подужемская, д. 7</t>
  </si>
  <si>
    <t>Кемский р-н, Кемское г/п, г. Кемь, ул. Свободы, д. 24</t>
  </si>
  <si>
    <t>Кемский р-н, Кемское г/п, г. Кемь, ул. Свободы, д. 28</t>
  </si>
  <si>
    <t>Кемский р-н, Кемское г/п, г. Кемь, ул. Северная, д. 5</t>
  </si>
  <si>
    <t>Кемский р-н, Кемское г/п, г. Кемь, ул. Северная, д. 6</t>
  </si>
  <si>
    <t>Кемский р-н, Кемское г/п, г. Кемь, ул. Сенная, д. 16</t>
  </si>
  <si>
    <t>Кемский р-н, Кемское г/п, г. Кемь, ул. Шоссе 1 Мая, д. 18</t>
  </si>
  <si>
    <t>Кемский р-н, Кемское г/п, г. Кемь, ул. Шоссе 1 Мая, д. 20</t>
  </si>
  <si>
    <t>Кемский р-н, Кемское г/п, г. Кемь, ул. Шоссе 1 Мая, д. 35</t>
  </si>
  <si>
    <t>Кемский р-н, Кемское г/п, г. Кемь, ул. Шоссе 1 Мая, д. 52</t>
  </si>
  <si>
    <t>Кемский р-н, Кемское г/п, г. Кемь, ул. Шоссе 1 Мая, д. 54</t>
  </si>
  <si>
    <r>
      <rPr>
        <sz val="8"/>
        <rFont val="Times New Roman"/>
        <family val="1"/>
        <charset val="204"/>
      </rPr>
      <t>Кемский р-н, Кемское г/п, г. Кемь, ул. Шоссе 1 Мая, д. 60</t>
    </r>
    <r>
      <rPr>
        <b/>
        <sz val="8"/>
        <rFont val="Times New Roman"/>
        <family val="1"/>
        <charset val="204"/>
      </rPr>
      <t xml:space="preserve"> ПОЖАР!!!</t>
    </r>
  </si>
  <si>
    <t>Кондопожское г/п, г Кондопога, ул Бумажников, д. 20а</t>
  </si>
  <si>
    <t>Кондопожское г/п, г Кондопога, ул Заводская, д. 25</t>
  </si>
  <si>
    <t>Кондопожское г/п, г Кондопога, ул Заводская, д. 44</t>
  </si>
  <si>
    <t>Кондопожское г/п, г Кондопога, ул Комсомольская, д. 6а</t>
  </si>
  <si>
    <t>Кондопожское г/п, г Кондопога, ул Комсомольская, д. 11</t>
  </si>
  <si>
    <t>Кондопожское г/п, г Кондопога, ул Комсомольская, д. 13</t>
  </si>
  <si>
    <t>Кондопожское г/п, г Кондопога, ул Комсомольская, д. 15</t>
  </si>
  <si>
    <t>Кондопожское г/п, г Кондопога, ул Комсомольская, д. 19а</t>
  </si>
  <si>
    <t>Кондопожское г/п, г Кондопога, ул Комсомольская, д. 21а</t>
  </si>
  <si>
    <t>Кондопожское г/п, г Кондопога, ул Комсомольская, д. 33</t>
  </si>
  <si>
    <t>Кондопожское г/п, г Кондопога, ул Комсомольская, д. 34</t>
  </si>
  <si>
    <t>Фибролитовые</t>
  </si>
  <si>
    <t>Кондопожское г/п, г Кондопога, ул Комсомольская, д. 36</t>
  </si>
  <si>
    <t>Кондопожское г/п, г Кондопога, пер Коммунальный, д. 4</t>
  </si>
  <si>
    <t>Кондопожское г/п, г Кондопога, пер Коммунальный, д. 6</t>
  </si>
  <si>
    <t>Кондопожское г/п, г Кондопога, ул Лесная, д. 13</t>
  </si>
  <si>
    <t>Кондопожское г/п, г Кондопога, ул М.Горького, д. 9а</t>
  </si>
  <si>
    <t>Кондопожское г/п, г Кондопога, ул М.Горького, д. 11</t>
  </si>
  <si>
    <t>Кондопожское г/п, г Кондопога, ул М.Горького, д. 15а</t>
  </si>
  <si>
    <t>Кондопожское г/п, г Кондопога, ул М.Горького, д. 20</t>
  </si>
  <si>
    <t>Кондопожское г/п, г Кондопога, ул М.Горького, д. 21</t>
  </si>
  <si>
    <t>Кондопожское г/п, г Кондопога, ул М.Горького, д. 22</t>
  </si>
  <si>
    <t>Кондопожское г/п, г Кондопога, ул М.Горького, д. 24</t>
  </si>
  <si>
    <t>Кондопожское г/п, г Кондопога, ул М.Горького, д. 26</t>
  </si>
  <si>
    <t>Кондопожское г/п, г Кондопога, ул М.Горького, д. 28</t>
  </si>
  <si>
    <t>Кондопожское г/п, г Кондопога, ул М.Горького, д. 30</t>
  </si>
  <si>
    <t>Кондопожское г/п, г Кондопога, ул М.Горького, д. 39</t>
  </si>
  <si>
    <t>Кондопожское г/п, г Кондопога, ул Новокирпичная, д. 10</t>
  </si>
  <si>
    <t>Кондопожское г/п, г Кондопога, ул Новокирпичная, д. 13</t>
  </si>
  <si>
    <t>Каркас. Фиброл</t>
  </si>
  <si>
    <t>Кондопожское г/п, г Кондопога, ул Новокирпичная, д. 16</t>
  </si>
  <si>
    <t>Кондопожское г/п, г Кондопога, ул Новокирпичная, д. 36</t>
  </si>
  <si>
    <t>Кондопожский р-н, Кондопожское г/п, г. Кондопога, ул. Парковая, д. 13</t>
  </si>
  <si>
    <t>Кондопожский р-н, Кондопожское г/п, г. Кондопога, ул. Парковая, д. 14</t>
  </si>
  <si>
    <t>Кондопожский р-н, Кондопожское г/п, г. Кондопога, ул. Шежемского, д. 22</t>
  </si>
  <si>
    <t>Кондопожский р-н, Кондопожское г/п, г. Кондопога, ул. Шежемского, д. 24</t>
  </si>
  <si>
    <t>Каркасно-засыпной</t>
  </si>
  <si>
    <t>Кондопожский р-н, Кондопожское г/п, г. Кондопога, ул. Школьная, д. 5а</t>
  </si>
  <si>
    <t>Кондопожский р-н, Петровское с/п, с. Спасская Губа, ул. Комсомольская, д. 5</t>
  </si>
  <si>
    <t>Кондопожский р-н, Петровское с/п, с. Спасская Губа, ул. Советская, д. 13</t>
  </si>
  <si>
    <t>Кондопожский р-н, Петровское с/п, с. Спасская Губа, ул. Советская, д. 27</t>
  </si>
  <si>
    <t>Кондопожский р-н, Петровское с/п, с. Спасская Губа, ул. Строительная, д. 1</t>
  </si>
  <si>
    <t>Кондопожский р-н, Янишпольское с/п, дер. Суна, ул. Станционная, д. 6</t>
  </si>
  <si>
    <t>Кондопожский р-н, Янишпольское с/п, ст. Заделье,  д. 1</t>
  </si>
  <si>
    <t>Кондопожский р-н, Янишпольское с/п, с Янишполе, пер Новый, д. 2</t>
  </si>
  <si>
    <t>Кондопожский р-н, Кяппесельгское  с/п, пос Кяппесельга , ул Советов д. 4</t>
  </si>
  <si>
    <t>Кондопожский р-н, Кондопожское г/п, пос. Березовка, ул. Центральная, д. 15</t>
  </si>
  <si>
    <t>Кондопожский р-н, Кондопожское г/п, пос. Березовка, ул. Центральная, д. 17</t>
  </si>
  <si>
    <t>Лахденпохский р-н, Лахденпохское г/п, г. Лахденпохья, ул. Бусалова, д. 9</t>
  </si>
  <si>
    <t>брусчатый</t>
  </si>
  <si>
    <t>Лахденпохский р-н, Лахденпохское г/п, г. Лахденпохья, ул. Бусалова, д. 22</t>
  </si>
  <si>
    <t>Лахденпохский р-н, Лахденпохское г/п, г. Лахденпохья, ул. Гагарина, д. 9</t>
  </si>
  <si>
    <t>Лахденпохский р-н, Лахденпохское г/п, г. Лахденпохья, ул. Заводская, д. 18</t>
  </si>
  <si>
    <t>Лахденпохский р-н, Лахденпохское г/п, г. Лахденпохья, ул. Красноармейская, д. 16</t>
  </si>
  <si>
    <t>Лахденпохский р-н, Лахденпохское г/п, г. Лахденпохья, ул. Ленина, д. 11</t>
  </si>
  <si>
    <t>Лахденпохский р-н, Лахденпохское г/п, г. Лахденпохья, ул. Ленина, д. 15</t>
  </si>
  <si>
    <t>Лахденпохский р-н, Лахденпохское г/п, г. Лахденпохья, ул. Ленина, д. 16</t>
  </si>
  <si>
    <t>Лахденпохский р-н, Лахденпохское г/п, г. Лахденпохья, ул. Ленина, д. 23</t>
  </si>
  <si>
    <t>Лахденпохский р-н, Лахденпохское г/п, г. Лахденпохья, ул. Ленина, д. 25</t>
  </si>
  <si>
    <t>Лахденпохский р-н, Лахденпохское г/п, г. Лахденпохья, ул. Малиновского, д. 2</t>
  </si>
  <si>
    <t>Лахденпохский р-н, Лахденпохское г/п, г. Лахденпохья, ул. Малиновского, д. 6</t>
  </si>
  <si>
    <t>Лахденпохский р-н, Лахденпохское г/п, г. Лахденпохья, ул. Малиновского, д. 10</t>
  </si>
  <si>
    <t>Лоухский р-н, Лоухское г/п, пгт Лоухи, пер. Дачный, д. 7</t>
  </si>
  <si>
    <t>Лоухский р-н, Лоухское г/п, пгт Лоухи, пер. Дачный, д. 8</t>
  </si>
  <si>
    <t>Лоухский р-н, Лоухское г/п, пгт Лоухи, пер. Дачный, д. 14</t>
  </si>
  <si>
    <t>брусовой</t>
  </si>
  <si>
    <t>Лоухский р-н, Лоухское г/п, пгт Лоухи, ул. Им 23 Гвардейской стрелковой дивизии, д. 1</t>
  </si>
  <si>
    <t>Лоухский р-н, Лоухское г/п, пгт Лоухи, ул. Им 23 Гвардейской стрелковой дивизии, д. 3</t>
  </si>
  <si>
    <t>Лоухский р-н, Лоухское г/п, пгт Лоухи, ул. Им 23 Гвардейской стрелковой дивизии, д. 5</t>
  </si>
  <si>
    <t>Лоухский р-н, Лоухское г/п, пгт Лоухи, ул. Им 23 Гвардейской стрелковой дивизии, д. 7</t>
  </si>
  <si>
    <t>Лоухский р-н, Лоухское г/п, пгт Лоухи, ул. Им 23 Гвардейской стрелковой дивизии, д. 9</t>
  </si>
  <si>
    <t>Лоухский р-н, Лоухское г/п, пгт Лоухи, ул. Им 23 Гвардейской стрелковой дивизии, д. 11</t>
  </si>
  <si>
    <t>Лоухский р-н, Лоухское г/п, пгт Лоухи, ул. Им 23 Гвардейской стрелковой дивизии, д. 12</t>
  </si>
  <si>
    <t>Лоухский р-н, Лоухское г/п, пгт Лоухи, ул. Комсомольская, д. 43</t>
  </si>
  <si>
    <t>Лоухский р-н, Лоухское г/п, пгт Лоухи, ул. Победы, д. 3</t>
  </si>
  <si>
    <t>Лоухский р-н, Лоухское г/п, пгт Лоухи, ул. Победы, д. 4</t>
  </si>
  <si>
    <t>Лоухский р-н, Лоухское г/п, пгт Лоухи, ул. Победы, д. 5</t>
  </si>
  <si>
    <t>Лоухский р-н, Лоухское г/п, пгт Лоухи, ул. Победы, д. 6</t>
  </si>
  <si>
    <t>Лоухский р-н, Лоухское г/п, пгт Лоухи, ул. Победы, д. 7</t>
  </si>
  <si>
    <t>Лоухский р-н, Лоухское г/п, пгт Лоухи, ул. Победы, д. 9</t>
  </si>
  <si>
    <t>Лоухский р-н, Лоухское г/п, пгт Лоухи, ул Советская, д. 2</t>
  </si>
  <si>
    <t>Лоухский р-н, Лоухское г/п, пгт Лоухи, ул Совхозная, д. 2</t>
  </si>
  <si>
    <t>Лоухский р-н, Лоухское г/п, пгт Лоухи, ул Совхозная, д. 3</t>
  </si>
  <si>
    <t>Лоухский р-н, Лоухское г/п, пгт Лоухи, ул Совхозная, д. 5</t>
  </si>
  <si>
    <t>Лоухский р-н, Лоухское г/п, пгт Лоухи, ул Шмагрина, д. 3</t>
  </si>
  <si>
    <t>Лоухский р-н, Лоухское г/п, пгт Лоухи, ул Шмагрина, д. 6</t>
  </si>
  <si>
    <t>Лоухский р-н, Лоухское г/п, пгт Лоухи, ул Шмагрина, д. 9</t>
  </si>
  <si>
    <t>Лоухский р-н, Лоухское г/п, пгт Лоухи, ул Шмагрина, д. 12</t>
  </si>
  <si>
    <t>Лоухский р-н, Лоухское г/п, пгт Лоухи, ул Шмагрина, д. 14</t>
  </si>
  <si>
    <t>Лоухский р-н, Лоухское г/п, пгт Лоухи, ул Шмагрина, д. 16</t>
  </si>
  <si>
    <t>Лоухский р-н, Лоухское г/п, пгт Лоухи, ул Шмагрина, д. 18</t>
  </si>
  <si>
    <t>Лоухский р-н, Лоухское г/п, пгт Лоухи, ул Шмагрина, д. 24</t>
  </si>
  <si>
    <t>Лоухский р-н, Лоухское г/п, пгт Лоухи, ул Ю.Жаровина, д. 10</t>
  </si>
  <si>
    <t>Лоухский р-н, Лоухское г/п, пгт Лоухи, ул Южная, д. 10</t>
  </si>
  <si>
    <t>Лоухский р-н, Лоухское г/п, пгт Лоухи, ул Южная, д. 11</t>
  </si>
  <si>
    <t>Лоухский р-н, Чупинское г/п, пгт Чупа, ул. Клубная, д. 14</t>
  </si>
  <si>
    <t>бревенчатый</t>
  </si>
  <si>
    <t>Лоухский р-н, Чупинское г/п, пгт Чупа, ул. Вокзальная, д. 1А</t>
  </si>
  <si>
    <t>Лоухский р-н, Чупинское г/п, пгт Чупа, ул. Вокзальная, д. 2а</t>
  </si>
  <si>
    <t>Лоухский р-н, Чупинское г/п, пгт Чупа, ул. Пионерская, д. 51</t>
  </si>
  <si>
    <t>Лоухский р-н, Чупинское г/п, пгт Чупа, ул. Пионерская, д. 53</t>
  </si>
  <si>
    <t>Лоухский р-н, Чупинское г/п, пгт Чупа, ул. Пионерская, д. 55</t>
  </si>
  <si>
    <t>Лоухский р-н, Чупинское г/п, пгт Чупа, ул. Пионерская, д. 57</t>
  </si>
  <si>
    <t>Лоухский р-н, Чупинское г/п, пгт Чупа, ул. Советская, д. 34</t>
  </si>
  <si>
    <t>Лоухский р-н, Плотинское с/п, пос. Чкаловский, ул. Школьная, д. 15</t>
  </si>
  <si>
    <t>Лоухский р-н, Кестеньгское с/п, пос. Софпорог, ул. Лесная, д. 10</t>
  </si>
  <si>
    <t>Лоухский р-н, Кестеньгское с/п, пос. Сосновый, ул. Набережная, д. 27</t>
  </si>
  <si>
    <t>Щитовой</t>
  </si>
  <si>
    <t>Лоухский р-н, Кестеньгское с/п, пос. Кестеньга, ул. Советская, д. 6</t>
  </si>
  <si>
    <t>Лоухский р-н, Кестеньгское с/п, пос. Кестеньга, ул. Советская, д. 70</t>
  </si>
  <si>
    <t>Лоухский р-н, Кестеньгское с/п, пос. Кестеньга, ул. Г.Н.Сухорукова, д. 5</t>
  </si>
  <si>
    <t>Медвежьегорский р-н, Медвежьегорское г/п, г. Медвежьегорск, ул. Артемьева, д.26</t>
  </si>
  <si>
    <t>Медвежьегорский р-н, Медвежьегорское г/п, г. Медвежьегорск, ул. Артемьева, д.30</t>
  </si>
  <si>
    <t>Медвежьегорский р-н, Медвежьегорское г/п, г. Медвежьегорск, ул. Артемьева, д.32</t>
  </si>
  <si>
    <t>Медвежьегорский р-н, Медвежьегорское г/п, г. Медвежьегорск, ул. Коммунаров, д.12</t>
  </si>
  <si>
    <t>Медвежьегорский р-н, Медвежьегорское г/п, г. Медвежьегорск, ул. М. Горького, д.34</t>
  </si>
  <si>
    <t>Медвежьегорский р-н, Медвежьегорское г/п, г. Медвежьегорск, ул. Матросова, д.5</t>
  </si>
  <si>
    <t>Медвежьегорский р-н, Медвежьегорское г/п, г. Медвежьегорск, ул. Верхняя, д.32А</t>
  </si>
  <si>
    <t>Медвежьегорский р-н, Медвежьегорское г/п, г. Медвежьегорск, ул. Онежская, д.4</t>
  </si>
  <si>
    <t>Медвежьегорский р-н, Медвежьегорское г/п, г. Медвежьегорск, ул. Советская, д.1</t>
  </si>
  <si>
    <t>Медвежьегорский р-н, Медвежьегорское г/п, г. Медвежьегорск, ул. Советская, д.22</t>
  </si>
  <si>
    <t>Медвежьегорский р-н, Медвежьегорское г/п, г. Медвежьегорск, ул. Пригородная, д.5</t>
  </si>
  <si>
    <t>Медвежьегорский р-н, Медвежьегорское г/п, г. Медвежьегорск, ул.Свердлова, д.4А</t>
  </si>
  <si>
    <t>Медвежьегорский р-н, Медвежьегорское г/п, г. Медвежьегорск, ул.Фонягина, д.2</t>
  </si>
  <si>
    <t>Медвежьегорский р-н, Медвежьегорское г/п, г. Медвежьегорск, ул.Фонягина, д.4</t>
  </si>
  <si>
    <t>Медвежьегорский р-н, Медвежьегорское г/п, г. Медвежьегорск, ул.Фонягина, д.6</t>
  </si>
  <si>
    <t>Медвежьегорский р-н, Медвежьегорское г/п, г. Медвежьегорск, ул.Фонягина, д.7</t>
  </si>
  <si>
    <t>Медвежьегорский р-н, Толвуйское с/п, дер. Толвуя, ул. Школьная, д. 1</t>
  </si>
  <si>
    <t>Медвежьегорский р-н, Толвуйское с/п, дер. Толвуя, ул. Школьная, д. 4</t>
  </si>
  <si>
    <t>Медвежьегорский р-н, Толвуйское с/п, дер. Толвуя, ул. Школьная, д. 6</t>
  </si>
  <si>
    <t>Медвежьегорский р-н, Толвуйское с/п, дер. Толвуя, ул. Школьная, д. 8</t>
  </si>
  <si>
    <t>Медвежьегорский р-н, Толвуйское с/п, дер. Толвуя, пер. Школьный, д. 6</t>
  </si>
  <si>
    <t>Медвежьегорский р-н, Толвуйское с/п, дер. Толвуя, ул. Пушкина, д. 1</t>
  </si>
  <si>
    <t>Медвежьегорский р-н, Пиндушское г/п, пгт Пиндуши, ул. Первомайская, д. 1</t>
  </si>
  <si>
    <t>Медвежьегорский р-н, Пиндушское г/п, пгт Пиндуши, ул. Первомайская, д. 3</t>
  </si>
  <si>
    <t>Медвежьегорский р-н, Пиндушское г/п, пгт Пиндуши, ул. Первомайская, д. 4</t>
  </si>
  <si>
    <t>Медвежьегорский р-н, Пиндушское г/п, пгт Пиндуши, ул. Первомайская, д. 6</t>
  </si>
  <si>
    <t>Медвежьегорский р-н, Пиндушское г/п, пгт Пиндуши, ул. Первомайская, д. 9</t>
  </si>
  <si>
    <t>Медвежьегорский р-н, Пиндушское г/п, пгт Пиндуши, ул. Первомайская, д. 14</t>
  </si>
  <si>
    <t>Медвежьегорский р-н, Пиндушское г/п, пгт Пиндуши, ул. Первомайская, д. 16</t>
  </si>
  <si>
    <t>Медвежьегорский р-н, Пиндушское г/п, пгт Пиндуши, пер. Гагарина, д. 12</t>
  </si>
  <si>
    <t>Медвежьегорский р-н, Пиндушское г/п, пгт Пиндуши, ул. Гагарина, д. 1</t>
  </si>
  <si>
    <t>Медвежьегорский р-н, Пиндушское г/п, пгт Пиндуши, ул. Гагарина, д. 2</t>
  </si>
  <si>
    <t>Медвежьегорский р-н, Пиндушское г/п, пгт Пиндуши, ул. Гагарина, д. 3</t>
  </si>
  <si>
    <t>Медвежьегорский р-н, Пиндушское г/п, пгт Пиндуши, ул. Гагарина, д. 4</t>
  </si>
  <si>
    <t>Медвежьегорский р-н, Пиндушское г/п, пгт Пиндуши, ул. Гагарина, д. 5</t>
  </si>
  <si>
    <t>Медвежьегорский р-н, Пиндушское г/п, пгт Пиндуши, ул. Гагарина, д. 6</t>
  </si>
  <si>
    <t>Медвежьегорский р-н, Пиндушское г/п, пгт Пиндуши, ул. Гагарина, д. 7</t>
  </si>
  <si>
    <t>Медвежьегорский р-н, Пиндушское г/п, пгт Пиндуши, ул. Гагарина, д. 9</t>
  </si>
  <si>
    <t>Медвежьегорский р-н, Пиндушское г/п, пгт Пиндуши, ул. Гагарина, д. 10</t>
  </si>
  <si>
    <t>Медвежьегорский р-н, Пиндушское г/п, пгт Пиндуши, ул. Ленина, д. 1</t>
  </si>
  <si>
    <t>Медвежьегорский р-н, Пиндушское г/п, пгт Пиндуши, ул. Ленина, д. 2</t>
  </si>
  <si>
    <t>Медвежьегорский р-н, Пиндушское г/п, пгт Пиндуши, ул. Ленина, д. 3</t>
  </si>
  <si>
    <t>Медвежьегорский р-н, Пиндушское г/п, пгт Пиндуши, ул. Ленина, д. 4</t>
  </si>
  <si>
    <t>Медвежьегорский р-н, Пиндушское г/п, пгт Пиндуши, ул. Ленина, д. 12</t>
  </si>
  <si>
    <t>Медвежьегорский р-н, Пиндушское г/п, пгт Пиндуши, ул. Ленина, д. 14</t>
  </si>
  <si>
    <t>Медвежьегорский р-н, Пиндушское г/п, пгт Пиндуши, ул. Ленина, д. 15</t>
  </si>
  <si>
    <t>Медвежьегорский р-н, Пиндушское г/п, пгт Пиндуши, ул. Челюскинцев, д. 12</t>
  </si>
  <si>
    <t>Медвежьегорский р-н, Пиндушское г/п, пгт Пиндуши, ул. Челюскинцев, д. 18</t>
  </si>
  <si>
    <t>Медвежьегорский р-н, Пиндушское г/п, пгт Пиндуши, ул. Труда, д. 9</t>
  </si>
  <si>
    <t>Медвежьегорский р-н, Пиндушское г/п, пгт Пиндуши, ул. Труда, д. 10</t>
  </si>
  <si>
    <t>Медвежьегорский р-н, Пиндушское г/п, пгт Пиндуши, ул. Конституции, д. 16</t>
  </si>
  <si>
    <t>Медвежьегорский р-н, Пиндушское г/п, пгт Пиндуши, ул. Конституции, д. 17</t>
  </si>
  <si>
    <t>Медвежьегорский р-н, Пиндушское г/п, пгт Пиндуши, ул. Кирова, д. 2</t>
  </si>
  <si>
    <t>Медвежьегорский р-н, Пиндушское г/п, пгт Пиндуши, ул. Кирова, д. 4</t>
  </si>
  <si>
    <t>Медвежьегорский р-н, Пиндушское г/п, пгт Пиндуши, ул. Кирова, д. 6</t>
  </si>
  <si>
    <t>Медвежьегорский р-н, Пиндушское г/п, пгт Пиндуши, ул. Кирова, д. 8</t>
  </si>
  <si>
    <t>Медвежьегорский р-н, Пиндушское г/п, пгт Пиндуши, ул. Кирова, д. 14</t>
  </si>
  <si>
    <t>Медвежьегорский р-н, Пиндушское г/п, пгт Пиндуши, ул. Кирова, д. 16</t>
  </si>
  <si>
    <t>Медвежьегорский р-н, Пиндушское г/п, пгт Пиндуши, ул. Кирова, д. 18</t>
  </si>
  <si>
    <t>Медвежьегорский р-н, Пиндушское г/п, пгт Пиндуши, ул. Кирова, д. 20</t>
  </si>
  <si>
    <t>Медвежьегорский р-н, Пиндушское г/п, пгт Пиндуши, ул. Кирова, д. 22</t>
  </si>
  <si>
    <t>Медвежьегорский р-н, Пиндушское г/п, пгт Пиндуши, ул. Кирова, д. 24</t>
  </si>
  <si>
    <t>Медвежьегорский р-н, Пиндушское г/п, пгт Пиндуши, ул. Кирова, д. 28</t>
  </si>
  <si>
    <t>Медвежьегорский р-н, Пиндушское г/п, пгт Пиндуши, ул. Комсомольская, д. 9</t>
  </si>
  <si>
    <t>Медвежьегорский р-н, Пиндушское г/п, пгт Пиндуши, ул. Комсомольская, д. 10</t>
  </si>
  <si>
    <t>Медвежьегорский р-н, Пиндушское г/п, пгт Пиндуши, ул. Комсомольская, д. 13</t>
  </si>
  <si>
    <t>Медвежьегорский р-н, Пиндушское г/п, пгт Пиндуши, ул. Комсомольская, д. 14</t>
  </si>
  <si>
    <t>Медвежьегорский р-н, Пиндушское г/п, пгт Пиндуши, ул. Комсомольская, д. 15</t>
  </si>
  <si>
    <t>Медвежьегорский р-н, Пиндушское г/п, пгт Пиндуши, ул. Комсомольская, д. 17</t>
  </si>
  <si>
    <t>Медвежьегорский р-н, Пиндушское г/п, пгт Пиндуши, ул. Комсомольская, д. 19</t>
  </si>
  <si>
    <t>Медвежьегорский р-н, Пиндушское г/п, пгт Пиндуши, ул. М. Горького, д. 12</t>
  </si>
  <si>
    <t>Медвежьегорский р-н, Пиндушское г/п, пгт Пиндуши, ул.  Гористая, д. 2</t>
  </si>
  <si>
    <t>Медвежьегорский р-н, Пиндушское г/п, пгт Пиндуши, ул.  Гористая, д. 4</t>
  </si>
  <si>
    <t>Муезерский р-н, Воломское с/п, пос. Волома, ул. 23 Съезда, д. 5</t>
  </si>
  <si>
    <t>Муезерский р-н, Воломское с/п, пос. Волома, ул. 23 Съезда, д. 11</t>
  </si>
  <si>
    <t>Муезерский р-н, Воломское с/п, пос. Волома, ул. Лесная, д. 1</t>
  </si>
  <si>
    <t>Муезерский р-н, Воломское с/п, пос. Волома, ул. Лесная, д. 5</t>
  </si>
  <si>
    <t>Муезерский р-н, Воломское с/п, пос. Волома, ул.Строителей, д. 20</t>
  </si>
  <si>
    <t>Муезерский р-н, Воломское с/п, пос. Волома, ул.Антикайнена, д. 11</t>
  </si>
  <si>
    <t>Муезерский р-н, Воломское с/п, пос. Волома, ул.Гагарина, д. 16</t>
  </si>
  <si>
    <t>Сб. щитовой</t>
  </si>
  <si>
    <t>Муезерский р-н, Ледмозерское с/п, пос. Ледмозеро, ул. 50 лет ВЛКСМ, д. 1/8</t>
  </si>
  <si>
    <t>Муезерский р-н, Ледмозерское с/п, пос. Ледмозеро, ул. 50 лет ВЛКСМ, д. 2/6</t>
  </si>
  <si>
    <t>Муезерский р-н, Ледмозерское с/п, пос. Ледмозеро, ул. 50 лет ВЛКСМ, д. 5</t>
  </si>
  <si>
    <t>Муезерский р-н, Ледмозерское с/п, пос. Ледмозеро, ул. 50 лет ВЛКСМ, д. 6</t>
  </si>
  <si>
    <t>Муезерский р-н, Ледмозерское с/п, пос. Ледмозеро, ул. 50 лет ВЛКСМ, д. 7</t>
  </si>
  <si>
    <t>Муезерский р-н, Ледмозерское с/п, пос. Ледмозеро, ул. 50 лет ВЛКСМ, д. 7а</t>
  </si>
  <si>
    <t>Муезерский р-н, Ледмозерское с/п, пос. Ледмозеро, ул. 50 лет ВЛКСМ, д. 7б</t>
  </si>
  <si>
    <t>Муезерский р-н, Ледмозерское с/п, пос. Ледмозеро, ул. 50 лет ВЛКСМ, д. 9</t>
  </si>
  <si>
    <t>Муезерский р-н, Ледмозерское с/п, пос. Ледмозеро, ул. 50 лет ВЛКСМ, д. 9а</t>
  </si>
  <si>
    <t>Муезерский р-н, Ледмозерское с/п, пос. Ледмозеро, ул. 50 лет ВЛКСМ, д. 10</t>
  </si>
  <si>
    <t>Муезерский р-н, Ледмозерское с/п, пос. Ледмозеро, ул. 50 лет ВЛКСМ, д. 12а</t>
  </si>
  <si>
    <t>Муезерский р-н, Ледмозерское с/п, пос. Ледмозеро, ул. 50 лет ВЛКСМ, д. 15</t>
  </si>
  <si>
    <t>Муезерский р-н, Ледмозерское с/п, пос. Ледмозеро, ул. 50 лет ВЛКСМ, д. 15а</t>
  </si>
  <si>
    <t>Муезерский р-н, Ледмозерское с/п, пос. Ледмозеро, ул. 50 лет ВЛКСМ, д. 17</t>
  </si>
  <si>
    <t>Муезерский р-н, Ледмозерское с/п, пос. Ледмозеро, ул. 50 лет ВЛКСМ, д. 17а</t>
  </si>
  <si>
    <t>Муезерский р-н, Ледмозерское с/п, пос. Ледмозеро, ул. 50 лет ВЛКСМ, д. 22а</t>
  </si>
  <si>
    <t>Муезерский р-н, Ледмозерское с/п, пос. Ледмозеро, ул. 50 лет ВЛКСМ, д. 24</t>
  </si>
  <si>
    <t>Муезерский р-н, Ледмозерское с/п, пос. Ледмозеро, ул. 50 лет ВЛКСМ, д. 26</t>
  </si>
  <si>
    <t>Муезерский р-н, Ледмозерское с/п, пос. Ледмозеро, ул. 50 лет ВЛКСМ, д. 28</t>
  </si>
  <si>
    <t>Муезерский р-н, Ледмозерское с/п, пос. Ледмозеро, ул. 50 лет ВЛКСМ, д. 28а</t>
  </si>
  <si>
    <t>Муезерский р-н, Ледмозерское с/п, пос. Ледмозеро, ул. 50 лет ВЛКСМ, д. 28б</t>
  </si>
  <si>
    <t>Муезерский р-н, Ледмозерское с/п, пос. Ледмозеро, ул. 50 лет ВЛКСМ, д. 30</t>
  </si>
  <si>
    <t>Муезерский р-н, Ледмозерское с/п, пос. Ледмозеро, ул. 50 лет ВЛКСМ, д. 30а</t>
  </si>
  <si>
    <t>Муезерский р-н, Ледмозерское с/п, пос. Ледмозеро, ул. Железнодорожная, д. 1</t>
  </si>
  <si>
    <t>Муезерский р-н, Ледмозерское с/п, пос. Ледмозеро, ул. Железнодорожная, д. 1а</t>
  </si>
  <si>
    <t>1968</t>
  </si>
  <si>
    <t>Муезерский р-н, Ледмозерское с/п, пос. Ледмозеро, ул. Железнодорожная, д. 2</t>
  </si>
  <si>
    <t>Муезерский р-н, Ледмозерское с/п, пос. Ледмозеро, ул. Лесная, д. 6а</t>
  </si>
  <si>
    <t>Муезерский р-н, Ледмозерское с/п, пос. Ледмозеро, ул. Лесная, д. 10а</t>
  </si>
  <si>
    <t>Муезерский р-н, Ледмозерское с/п, пос. Ледмозеро, пер. Почтовый, д. 1</t>
  </si>
  <si>
    <t>Муезерский р-н, Ледмозерское с/п, пос. Ледмозеро, пер. Почтовый, д. 1б</t>
  </si>
  <si>
    <t>Муезерский р-н, Ледмозерское с/п, пос. Ледмозеро, пер. Почтовый, д. 2А</t>
  </si>
  <si>
    <t>Муезерский р-н, Ледмозерское с/п, пос. Ледмозеро, ул. Строителей, д. 1</t>
  </si>
  <si>
    <t>Муезерский р-н, Ледмозерское с/п, пос. Ледмозеро, ул. Советская, д. 5</t>
  </si>
  <si>
    <t>Муезерский р-н, Ледмозерское с/п, пос. Ледмозеро, ул. Советская, д. 7</t>
  </si>
  <si>
    <t>Муезерский р-н, Ледмозерское с/п, пос. Ледмозеро, ул. Советская, д. 9</t>
  </si>
  <si>
    <t>Муезерский р-н, Муезерское г/п, пгт Муезерский, ул. Правды, д. 3</t>
  </si>
  <si>
    <t>Муезерский р-н, Муезерское г/п, пгт Муезерский, ул. Правды, д. 4</t>
  </si>
  <si>
    <t>Муезерский р-н, Муезерское г/п, пгт Муезерский, ул. Правды, д. 6</t>
  </si>
  <si>
    <t>Муезерский р-н, Муезерское г/п, пгт Муезерский, ул. 8 Марта, д. 2а</t>
  </si>
  <si>
    <t>Муезерский р-н, Муезерское г/п, пгт Муезерский, ул. 8 Марта, д. 3</t>
  </si>
  <si>
    <t>Муезерский р-н, Муезерское г/п, пгт Муезерский, ул. 8 Марта, д. 7</t>
  </si>
  <si>
    <t>Муезерский р-н, Муезерское г/п, пгт Муезерский, ул. 8 Марта, д. 12</t>
  </si>
  <si>
    <t>Муезерский р-н, Пенингское с/п, пос. Пенинга, ул. Ленина, д. 7</t>
  </si>
  <si>
    <t>Муезерский р-н, Пенингское с/п, пос. Пенинга, ул. Ленина, д. 10</t>
  </si>
  <si>
    <t>Муезерский р-н, Пенингское с/п, пос. Пенинга, ул. Мира, д. 27</t>
  </si>
  <si>
    <t>Муезерский р-н, Пенингское с/п, пос. Пенинга, ул. Приозерная, д. 1</t>
  </si>
  <si>
    <t>Муезерский р-н, Пенингское с/п, пос. Пенинга, ул. Советская, д. 3</t>
  </si>
  <si>
    <t>Муезерский р-н, Пенингское с/п, пос. Пенинга, ул. Советская, д. 6</t>
  </si>
  <si>
    <t>Муезерский р-н, Суккозерское с/п, пос. Суккозеро, ул. Ленина, д. 17</t>
  </si>
  <si>
    <t>Отсутствует</t>
  </si>
  <si>
    <t>Муезерский р-н, Суккозерское с/п, пос. Суккозеро, ул. Ленина, д. 18</t>
  </si>
  <si>
    <t>Муезерский р-н, Суккозерское с/п, пос. Суккозеро, ул. Ленина, д. 20</t>
  </si>
  <si>
    <t>Муезерский р-н, Суккозерское с/п, пос. Суккозеро, ул. Ленина, д. 21</t>
  </si>
  <si>
    <t>Муезерский р-н, Суккозерское с/п, пос. Суккозеро, ул. Терешковой, д. 4</t>
  </si>
  <si>
    <t>Муезерский р-н, Суккозерское с/п, пос. Суккозеро, ул. Терешковой, д. 8</t>
  </si>
  <si>
    <t>Муезерский р-н, Суккозерское с/п, пос. Суккозеро, ул. Терешковой, д. 9</t>
  </si>
  <si>
    <t>Муезерский р-н, Суккозерское с/п, пос. Суккозеро, ул. Терешковой, д. 10</t>
  </si>
  <si>
    <t>Муезерский р-н, Суккозерское с/п, пос. Суккозеро, ул. Терешковой, д. 11</t>
  </si>
  <si>
    <t>Муезерский р-н, Суккозерское с/п, пос. Тумба, пер. Лесной, д. 1</t>
  </si>
  <si>
    <t>Муезерский р-н, Суккозерское с/п, пос. Тумба, пер. Лесной, д. 2</t>
  </si>
  <si>
    <t>Муезерский р-н, Суккозерское с/п, пос. Тумба, ул. Первомайская, д. 5</t>
  </si>
  <si>
    <t>Олонецкое г/п, г Олонец, ул Буденного, д. 52</t>
  </si>
  <si>
    <t>нет данных</t>
  </si>
  <si>
    <t>Олонецкое г/п, г Олонец, ул Володарского, д. 16</t>
  </si>
  <si>
    <t>Олонецкое г/п, г Олонец, ул Володарского, д. 17</t>
  </si>
  <si>
    <t>Олонецкое г/п, г Олонец, ул Володарского, д. 19</t>
  </si>
  <si>
    <t>Олонецкое г/п, г Олонец, ул Звездиной, д. 13</t>
  </si>
  <si>
    <t>Олонецкое г/п, г Олонец, ул Звездиной, д. 25</t>
  </si>
  <si>
    <t>Олонецкое г/п, г Олонец, ул Звездиной, д. 26</t>
  </si>
  <si>
    <t>Олонецкое г/п, г Олонец, ул Карла Либкнехта, д. 4</t>
  </si>
  <si>
    <t>Олонецкое г/п, г Олонец, ул Карла Либкнехта, д. 12</t>
  </si>
  <si>
    <t>Олонецкое г/п, г Олонец, ул Карла Маркса, д. 5</t>
  </si>
  <si>
    <t>Олонецкое г/п, г Олонец, ул Карла Маркса, д. 6</t>
  </si>
  <si>
    <t>Олонецкое г/п, г Олонец, ул Карла Маркса, д. 14</t>
  </si>
  <si>
    <t>Олонецкое г/п, г Олонец, ул Коммунальная, д. 2</t>
  </si>
  <si>
    <t>Олонецкое г/п, г Олонец, ул Коммунальная, д. 3</t>
  </si>
  <si>
    <t>Олонецкое г/п, г Олонец, ул Коммунальная, д. 5</t>
  </si>
  <si>
    <t>Олонецкое г/п, г Олонец, ул Коммунальная, д. 8</t>
  </si>
  <si>
    <t>Олонецкое г/п, г Олонец, ул Коммунальная, д. 9</t>
  </si>
  <si>
    <t>Олонецкое г/п, г Олонец, ул Коммунальная, д. 10</t>
  </si>
  <si>
    <t>Олонецкое г/п, г Олонец, ул Коммунальная, д. 11</t>
  </si>
  <si>
    <t>Олонецкое г/п, г Олонец, ул Красноармейская, д. 1А</t>
  </si>
  <si>
    <t>Олонецкое г/п, г Олонец, ул Ленина, д. 1А</t>
  </si>
  <si>
    <t>Олонецкое г/п, г Олонец, ул Майская, д. 4</t>
  </si>
  <si>
    <t>Олонецкое г/п, г Олонец, ул Майская, д. 5</t>
  </si>
  <si>
    <t>Олонецкое г/п, г Олонец, ул Майская, д. 6</t>
  </si>
  <si>
    <t>Олонецкое г/п, г Олонец, ул Майская, д. 7</t>
  </si>
  <si>
    <t>Олонецкое г/п, г Олонец, ул Майская, д. 8</t>
  </si>
  <si>
    <t>Олонецкое г/п, г Олонец, ул Майская, д. 9</t>
  </si>
  <si>
    <t>Олонецкое г/п, г Олонец, ул Майская, д. 10</t>
  </si>
  <si>
    <t>Олонецкое г/п, г Олонец, ул Октябрьская, д. 3</t>
  </si>
  <si>
    <t>Олонецкое г/п, г Олонец, ул Октябрьская, д. 4</t>
  </si>
  <si>
    <t>Олонецкое г/п, г Олонец, ул Октябрьская, д. 5А</t>
  </si>
  <si>
    <t>Олонецкое г/п, г Олонец, ул Октябрьская, д. 20</t>
  </si>
  <si>
    <t>Олонецкое г/п, г Олонец, ул Партизанская, д. 13</t>
  </si>
  <si>
    <t>Олонецкое г/п, г Олонец, ул Привокзальная, д. 4</t>
  </si>
  <si>
    <t>Олонецкое г/п, г Олонец, ул Пролетарская, д. 5</t>
  </si>
  <si>
    <t>Олонецкое г/п, г Олонец, ул Пролетарская, д. 7</t>
  </si>
  <si>
    <t>Олонецкое г/п, г Олонец, ул Пролетарская, д. 17</t>
  </si>
  <si>
    <t>Олонецкое г/п, г Олонец, ул Розы Люксембург, д. 1А</t>
  </si>
  <si>
    <t>Олонецкое г/п, г Олонец, ул Розы Люксембург, д. 5А</t>
  </si>
  <si>
    <t>Олонецкое г/п, г Олонец, ул Свирских дивизий, д. 11</t>
  </si>
  <si>
    <t>Олонецкое г/п, г Олонец, ул Свободы, д. 4</t>
  </si>
  <si>
    <t>Олонецкое г/п, г Олонец, ул Свободы, д. 11</t>
  </si>
  <si>
    <t>Олонецкое г/п, г Олонец, ул Совхозная, д. 2</t>
  </si>
  <si>
    <t>Олонецкое г/п, г Олонец, ул Совхозная, д. 3</t>
  </si>
  <si>
    <t>Олонецкое г/п, г Олонец, ул Совхозная, д. 4</t>
  </si>
  <si>
    <t>Олонецкое г/п, г Олонец, ул Совхозная, д. 5</t>
  </si>
  <si>
    <t>Олонецкое г/п, г Олонец, ул Станция Олонец, д. 1</t>
  </si>
  <si>
    <t>Олонецкое г/п, г Олонец, ул Титова, д. 30</t>
  </si>
  <si>
    <t>Олонецкое г/п, г Олонец,пер Больничный, д. 4</t>
  </si>
  <si>
    <t>Олонецкий р-н, Олонецкое г/п, дер. Иммалицы, д. 38А</t>
  </si>
  <si>
    <t>Олонецкий р-н, Олонецкое г/п, дер. Путилица, ул. Тепличная д. 10</t>
  </si>
  <si>
    <t>Олонецкий р-н, Олонецкое г/п, дер. Татчелица д. 9</t>
  </si>
  <si>
    <t>Олонецкий р-н, Видлицкое с/п, дер. Видлица, ул. Школьная д. 35</t>
  </si>
  <si>
    <t>деревянный</t>
  </si>
  <si>
    <t>Олонецкий р-н, Видлицкое с/п, дер. Видлица, ул. Школьная д. 37</t>
  </si>
  <si>
    <t>Олонецкий р-н, Видлицкое с/п, дер. Видлица, ул. Советская, д. 65</t>
  </si>
  <si>
    <t>Олонецкий р-н, Ильинское с/п, пос. Ильинский, ул. Мошкина, д. 2</t>
  </si>
  <si>
    <t>Олонецкий р-н, Ильинское с/п, пос. Ильинский, ул. Мошкина, д. 3</t>
  </si>
  <si>
    <t>Олонецкий р-н, Ильинское с/п, пос. Ильинский, ул.Ганичева, д. 16А</t>
  </si>
  <si>
    <t>Олонецкий р-н, Ильинское с/п, пос. Ильинский, ул.Первомайская, д. 15</t>
  </si>
  <si>
    <t>Олонецкий р-н, Ильинское с/п, дер. Алексала, ул.Набережная, д. 7г</t>
  </si>
  <si>
    <t>Олонецкий р-н, Ильинское с/п, дер. Алексала, ул.Набережная, д. 7е</t>
  </si>
  <si>
    <t>Олонецкий р-н, Коткозерское с/п, дер. Коткозеро, ул.Школьная, д. 4</t>
  </si>
  <si>
    <t>Олонецкий р-н, Куйтежское с/п, дер. Куйтежа, ул. Ленина, д. 10</t>
  </si>
  <si>
    <t>кирпичные</t>
  </si>
  <si>
    <t>Пряжинский р-н, Пряжинское г/п, пгт Пряжа, ул. Зеленая, д. 3</t>
  </si>
  <si>
    <t>Пряжинский р-н, Пряжинское г/п, пгт Пряжа, ул. Зеленая, д. 23</t>
  </si>
  <si>
    <t>Пряжинский р-н, Пряжинское г/п, пгт Пряжа, ул. Зеленая, д. 25</t>
  </si>
  <si>
    <t>Пряжинский р-н, Пряжинское г/п, пгт Пряжа, ул. Зеленая, д.27</t>
  </si>
  <si>
    <t>Пряжинский р-н, Пряжинское г/п, пгт Пряжа, ул. Зеленая, д. 29</t>
  </si>
  <si>
    <t>Пряжинский р-н, Пряжинское г/п, пгт Пряжа, ул. Зеленая, д. 31</t>
  </si>
  <si>
    <t>Пряжинский р-н, Пряжинское г/п, пгт Пряжа, ул. Зеленая, д. 33</t>
  </si>
  <si>
    <t>Пряжинский р-н, Пряжинское г/п, пгт Пряжа, ул. Октябрьская, д. 1</t>
  </si>
  <si>
    <t>Пряжинский р-н, Пряжинское г/п, пгт Пряжа, ул. Октябрьская, д. 3</t>
  </si>
  <si>
    <t>Пряжинский р-н, Пряжинское г/п, пгт Пряжа, ул. Октябрьская, д. 5</t>
  </si>
  <si>
    <t>Пряжинский р-н, Пряжинское г/п, пгт Пряжа, ул. Октябрьская, д. 7</t>
  </si>
  <si>
    <t>Пряжинский р-н, Пряжинское г/п, пгт Пряжа, ул. Октябрьская, д. 9</t>
  </si>
  <si>
    <t>Пряжинский р-н, Пряжинское г/п, пгт Пряжа, ул. Советская, д. 1</t>
  </si>
  <si>
    <t>Пряжинский р-н, Пряжинское г/п, пгт Пряжа, ул. Советская, д. 7</t>
  </si>
  <si>
    <t>Пряжинский р-н, Пряжинское г/п, пгт Пряжа, ул. Советская, д. 85</t>
  </si>
  <si>
    <t>Пряжинский р-н, Пряжинское г/п, пгт Пряжа, ул. Советская, д. 93</t>
  </si>
  <si>
    <t>Пряжинский р-н, Пряжинское г/п, пгт Пряжа, ул. Советская, д. 109</t>
  </si>
  <si>
    <t>Пряжинский р-н, Пряжинское г/п, пгт Пряжа, ул. Совхозная, д. 1</t>
  </si>
  <si>
    <t>Пудожский р-н, Пудожское г/п, г Пудож, ул Гагарина, д. 1А</t>
  </si>
  <si>
    <t>Пудожский р-н, Пудожское г/п, г Пудож, ул Гагарина, д. 2</t>
  </si>
  <si>
    <t>Пудожский р-н, Пудожское г/п, г Пудож, ул Гагарина, д. 7</t>
  </si>
  <si>
    <t>Пудожский р-н, Пудожское г/п, г Пудож, ул Гагарина, д. 8</t>
  </si>
  <si>
    <t>Пудожский р-н, Пудожское г/п, г Пудож, ул Горького, д. 18</t>
  </si>
  <si>
    <t>Пудожский р-н, Пудожское г/п, г Пудож, ул К.Маркса, д. 16</t>
  </si>
  <si>
    <t>Пудожский р-н, Пудожское г/п, г Пудож, ул К.Маркса, д. 55</t>
  </si>
  <si>
    <t>Пудожский р-н, Пудожское г/п, г Пудож, ул Комсомольская, д. 24</t>
  </si>
  <si>
    <t>Пудожский р-н, Пудожское г/п, г Пудож, ул Комсомольская, д. 60А</t>
  </si>
  <si>
    <t>Пудожский р-н, Пудожское г/п, г Пудож, ул Красноармейская, д. 48А</t>
  </si>
  <si>
    <t>Пудожский р-н, Пудожское г/п, г Пудож, ул Ленина, д. 48</t>
  </si>
  <si>
    <t>Пудожский р-н, Пудожское г/п, г Пудож, ул Ленина, д. 55А</t>
  </si>
  <si>
    <t>Пудожский р-н, Пудожское г/п, г Пудож, ул Ленина, д. 61</t>
  </si>
  <si>
    <t>Пудожский р-н, Пудожское г/п, г Пудож, ул Ленина, д. 74</t>
  </si>
  <si>
    <t>Пудожский р-н, Пудожское г/п, г Пудож, ул Машакова, д. 58А</t>
  </si>
  <si>
    <t>Пудожский р-н, Пудожское г/п, г Пудож, ул Машакова, д. 62А</t>
  </si>
  <si>
    <t>Пудожский р-н, Пудожское г/п, г Пудож, ул Машакова, д. 57</t>
  </si>
  <si>
    <t>Пудожский р-н, Пудожское г/п, г Пудож, ул Машакова, д. 64</t>
  </si>
  <si>
    <t>Пудожский р-н, Пудожское г/п, г Пудож, ул Пушкина, д. 28А</t>
  </si>
  <si>
    <t>Пудожский р-н, Пудожское г/п, г Пудож, ул Пушкина, д. 30А</t>
  </si>
  <si>
    <t>Пудожский р-н, Пудожское г/п, г Пудож, ул Пушкина, д. 34А</t>
  </si>
  <si>
    <t>Пудожский р-н, Пудожское г/п, г Пудож, ул Пушкина, д. 38А</t>
  </si>
  <si>
    <t>Пудожский р-н, Пудожское г/п, г Пудож, ул Полевая 1-й квартал, д. 76А</t>
  </si>
  <si>
    <t>Пудожский р-н, Пудожское г/п, г Пудож, ул Полевая 1-й квартал, д. 76Б</t>
  </si>
  <si>
    <t>Пудожский р-н, Пудожское г/п, г Пудож, ул Полевая 1-й квартал, д. 82А</t>
  </si>
  <si>
    <t>Пудожский р-н, Пудожское г/п, г Пудож, ул Полевая 1-й квартал, д. 82Б</t>
  </si>
  <si>
    <t>Пудожский р-н, Пудожское г/п, г Пудож, ул Полевая 1-й квартал, д. 84А</t>
  </si>
  <si>
    <t>Пудожский р-н, Пудожское г/п, г Пудож, ул Полевая 1-й квартал, д. 84Б</t>
  </si>
  <si>
    <t>Пудожский р-н, Пудожское г/п, г Пудож, ул Полевая 2-й квартал, д. 7</t>
  </si>
  <si>
    <t>КИРПИЧНЫЕ</t>
  </si>
  <si>
    <t>Пудожский р-н, Пудожское г/п, г Пудож, ул Полевая 2-й квартал, д. 11</t>
  </si>
  <si>
    <t>Пудожский р-н, Пудожское г/п, г Пудож, ул Полевая 2-й квартал, д. 13</t>
  </si>
  <si>
    <t>Пудожский р-н, Пудожское г/п, г Пудож, ул Полевая 2-й квартал, д. 17</t>
  </si>
  <si>
    <t>Пудожский р-н, Пудожское г/п, г Пудож, ул Полевая 2-й квартал, д. 18</t>
  </si>
  <si>
    <t>Пудожский р-н, Пудожское г/п, г Пудож, ул Полевая 2-й квартал, д. 19</t>
  </si>
  <si>
    <t>Пудожский р-н, Пудожское г/п, г Пудож, ул Полевая 2-й квартал, д. 20</t>
  </si>
  <si>
    <t>Пудожский р-н, Пудожское г/п, г Пудож, ул Полевая 2-й квартал, д. 22</t>
  </si>
  <si>
    <t>Пудожский р-н, Пудожское г/п, г Пудож, ул Полевая 2-й квартал, д. 23</t>
  </si>
  <si>
    <t>Пудожский р-н, Пудожское г/п, г Пудож, ул Полевая 2-й квартал, д. 24</t>
  </si>
  <si>
    <t>Пудожский р-н, Пудожское г/п, г Пудож, ул Полевая 2-й квартал, д. 25</t>
  </si>
  <si>
    <t>Пудожский р-н, Пудожское г/п, г Пудож, ул Полевая 2-й квартал, д. 26</t>
  </si>
  <si>
    <t>Пудожский р-н, Пудожское г/п, г Пудож, ул Полевая 2-й квартал, д. 27</t>
  </si>
  <si>
    <t>Пудожский р-н, Пудожское г/п, г Пудож, ул Полевая 2-й квартал, д. 28</t>
  </si>
  <si>
    <t>Пудожский р-н, Пудожское г/п, г Пудож, ул Полевая 2-й квартал, д. 29</t>
  </si>
  <si>
    <t>Пудожский р-н, Пудожское г/п, г Пудож, ул Полевая 2-й квартал, д. 30</t>
  </si>
  <si>
    <t>Пудожский р-н, Пудожское г/п, г Пудож, ул Полевая 2-й квартал, д. 31</t>
  </si>
  <si>
    <t>Пудожский р-н, Пудожское г/п, г Пудож, ул Полевая 2-й квартал, д. 32</t>
  </si>
  <si>
    <t>Пудожский р-н, Пудожское г/п, г Пудож, ул Полевая 2-й квартал, д. 33</t>
  </si>
  <si>
    <t>Пудожский р-н, Пудожское г/п, г Пудож, ул Полевая 2-й квартал, д. 34</t>
  </si>
  <si>
    <t>Пудожский р-н, Пудожское г/п, г Пудож, ул Полевая 2-й квартал, д. 39</t>
  </si>
  <si>
    <t>Пудожский р-н, Пудожское г/п, г Пудож, ул Пионерская, д. 78</t>
  </si>
  <si>
    <t>Пудожский р-н, Пудожское г/п, г Пудож, ул Пионерская, д. 82</t>
  </si>
  <si>
    <t>Пудожский р-н, Шальское с/п, п Шальский, ул Советская, д. 2</t>
  </si>
  <si>
    <t>Пудожский р-н, Шальское с/п, п Шальский, пер. Северный, д. 2</t>
  </si>
  <si>
    <t>Пудожский р-н, Шальское с/п, п Шальский, пер. Северный, д. 3</t>
  </si>
  <si>
    <t>Пудожский р-н, Шальское с/п, п Шальский, пер. Северный, д. 6</t>
  </si>
  <si>
    <t>Пудожский р-н, Шальское с/п, п. Шальский, ул. Партизанская, д.34</t>
  </si>
  <si>
    <t>Пудожский р-н, Шальское с/п, п. Шальский, ул. Партизанская, д. 36</t>
  </si>
  <si>
    <t>Сегежский р-н, Сегежское г/п, г. Сегежа, ул. Гагарина, д. 21</t>
  </si>
  <si>
    <t>Сегежский р-н, Сегежское г/п, г. Сегежа, ул. Гагарина, д. 31</t>
  </si>
  <si>
    <t>Сегежский р-н, Сегежское г/п, г. Сегежа, ул. Карельская, д. 16</t>
  </si>
  <si>
    <t>Сегежский р-н, Сегежское г/п, г. Сегежа, ул. Кирова, д. 8</t>
  </si>
  <si>
    <t>Сегежский р-н, Сегежское г/п, г. Сегежа, ул. Кирова, д. 8А</t>
  </si>
  <si>
    <t>Сегежский р-н, Сегежское г/п, г. Сегежа, ул. Кирова, д. 10</t>
  </si>
  <si>
    <t>Сегежский р-н, Сегежское г/п, г. Сегежа, ул. Кирова, д. 25</t>
  </si>
  <si>
    <t>Сегежский р-н, Сегежское г/п, г. Сегежа, ул. Кирова, д. 26</t>
  </si>
  <si>
    <t>Сегежский р-н, Сегежское г/п, г. Сегежа, ул. Полевая, д. 8</t>
  </si>
  <si>
    <t>Сегежский р-н, Сегежское г/п, г. Сегежа, ул. Полевая, д. 12</t>
  </si>
  <si>
    <t>Сегежский р-н, Сегежское г/п, г. Сегежа, пер. Кирова, д. 2</t>
  </si>
  <si>
    <t>Сегежский р-н, Сегежское г/п, г. Сегежа, пер. Кирова, д. 8</t>
  </si>
  <si>
    <t>Сегежский р-н, Сегежское г/п, г. Сегежа, пер. Кирова, д. 10</t>
  </si>
  <si>
    <t>Сегежский р-н, Сегежское г/п, г. Сегежа, ул. Гористая, д. 36</t>
  </si>
  <si>
    <t>Сегежский р-н, Сегежское г/п, г. Сегежа, ул. Гористая, д. 55</t>
  </si>
  <si>
    <t>Сегежский р-н, Сегежское г/п, г. Сегежа, ул. Гористая, д. 72</t>
  </si>
  <si>
    <t>Сегежский р-н, Сегежское г/п, г. Сегежа, ул. Гористая, д. 74</t>
  </si>
  <si>
    <t>Сегежский р-н, Сегежское г/п, г. Сегежа, ул. Гористая, д. 76</t>
  </si>
  <si>
    <t>Сегежский р-н, Сегежское г/п, г. Сегежа, ул. Гористая, д. 78</t>
  </si>
  <si>
    <t>Сортавальский р-н, Хелюльское г/п, пгт Хелюля (г Сортавала), ул. Комсомольская, д. 7</t>
  </si>
  <si>
    <t>Итого по Сортавальскому  муниципальному району в 2019г.</t>
  </si>
  <si>
    <t>Раздел № 5.   Перечень многоквартирных домов, в отношении которых в 2021 году запланированы работы по обследованию многоквартирного дома специализированной организацией</t>
  </si>
  <si>
    <t>Год региональной программы</t>
  </si>
  <si>
    <t>12</t>
  </si>
  <si>
    <t>13</t>
  </si>
  <si>
    <t>14</t>
  </si>
  <si>
    <t>15</t>
  </si>
  <si>
    <t>Итого по Республике Карелия в 2021г. МКД</t>
  </si>
  <si>
    <t>*</t>
  </si>
  <si>
    <t>Беломорский р-н, Беломорское г/п, г. Беломорск, ул. Водников, д. 43</t>
  </si>
  <si>
    <t>1970</t>
  </si>
  <si>
    <t>2029</t>
  </si>
  <si>
    <t>Беломорский р-н, Беломорское г/п, г. Беломорск, ул. Водников, д. 45</t>
  </si>
  <si>
    <t>1973</t>
  </si>
  <si>
    <t>Беломорский р-н, Беломорское г/п, г. Беломорск, ул. Восточная, д. 15</t>
  </si>
  <si>
    <t>1983</t>
  </si>
  <si>
    <t>2030</t>
  </si>
  <si>
    <t>Беломорский р-н, Беломорское г/п, г. Беломорск, ул. Ленинская, д. 49</t>
  </si>
  <si>
    <t>1988</t>
  </si>
  <si>
    <t>2040</t>
  </si>
  <si>
    <t>Беломорский р-н, Беломорское г/п, г. Беломорск, ул. Ломоносова, д. 8</t>
  </si>
  <si>
    <t>2035</t>
  </si>
  <si>
    <t>Кемский р-н, Кемское г/п, г. Кемь, просп. Пролетарский, д. 66</t>
  </si>
  <si>
    <t>Лахденпохский р-н, Куркиёкское с/п, пос. Куркиеки, ул. Заречная, д. 2</t>
  </si>
  <si>
    <t>2027</t>
  </si>
  <si>
    <t>Лахденпохский р-н, Куркиёкское с/п, пос. Куркиеки, ул. Новая, д. 20</t>
  </si>
  <si>
    <t>2031</t>
  </si>
  <si>
    <t>Лахденпохский р-н, Куркиёкское с/п, пос. Куркиеки, ул. Новая, д. 24а</t>
  </si>
  <si>
    <t>Лахденпохский р-н, Куркиёкское с/п, пос. Куркиеки, ул. Пролетарская, д. 9</t>
  </si>
  <si>
    <t>1967</t>
  </si>
  <si>
    <t>Лахденпохский р-н, Куркиёкское с/п, пос. Куркиеки, ул. Советская, д. 1</t>
  </si>
  <si>
    <t>Лахденпохский р-н, Лахденпохское г/п, г. Лахденпохья, ул. 50 лет Октября, д. 4</t>
  </si>
  <si>
    <t>Лахденпохский р-н, Лахденпохское г/п, г. Лахденпохья, ул. 50 лет Октября, д. 6</t>
  </si>
  <si>
    <t>2034</t>
  </si>
  <si>
    <t>Лахденпохский р-н, Лахденпохское г/п, г. Лахденпохья, ул. 50 лет Октября, д. 6а</t>
  </si>
  <si>
    <t>1974</t>
  </si>
  <si>
    <t>Лахденпохский р-н, Лахденпохское г/п, г. Лахденпохья, ул. 50 лет Октября, д. 10</t>
  </si>
  <si>
    <t>1971</t>
  </si>
  <si>
    <t>2032</t>
  </si>
  <si>
    <t>Лахденпохский р-н, Лахденпохское г/п, г. Лахденпохья, ул. 50 лет Октября, д. 13</t>
  </si>
  <si>
    <t>2028</t>
  </si>
  <si>
    <t>Лахденпохский р-н, Лахденпохское г/п, г. Лахденпохья, ул. 50 лет Октября, д. 14</t>
  </si>
  <si>
    <t>2033</t>
  </si>
  <si>
    <t>Лахденпохский р-н, Лахденпохское г/п, г. Лахденпохья, ул. 50 лет Октября, д. 15</t>
  </si>
  <si>
    <t>Лахденпохский р-н, Лахденпохское г/п, г. Лахденпохья, ул. 50 лет Октября, д. 16</t>
  </si>
  <si>
    <t>1972</t>
  </si>
  <si>
    <t>Лахденпохский р-н, Лахденпохское г/п, г. Лахденпохья, ул. Бусалова, д. 5</t>
  </si>
  <si>
    <t>Лахденпохский р-н, Лахденпохское г/п, г. Лахденпохья, ул. Бусалова, д. 11</t>
  </si>
  <si>
    <t>Лахденпохский р-н, Лахденпохское г/п, г. Лахденпохья, ул. Бусалова, д. 16</t>
  </si>
  <si>
    <t>2026</t>
  </si>
  <si>
    <t>Лахденпохский р-н, Лахденпохское г/п, г. Лахденпохья, ул. Бусалова, д. 20</t>
  </si>
  <si>
    <t>Лахденпохский р-н, Лахденпохское г/п, г. Лахденпохья, ул. Заводская, д. 22</t>
  </si>
  <si>
    <t>Лахденпохский р-н, Лахденпохское г/п, г. Лахденпохья, ул. Ладожской Флотилии, д. 9</t>
  </si>
  <si>
    <t>Лахденпохский р-н, Лахденпохское г/п, г. Лахденпохья, ул. Ленина, д. 14</t>
  </si>
  <si>
    <t>Лахденпохский р-н, Лахденпохское г/п, г. Лахденпохья, ул. Ленина, д. 68</t>
  </si>
  <si>
    <t>Лахденпохский р-н, Лахденпохское г/п, г. Лахденпохья, ул. Ленина, д. 68а</t>
  </si>
  <si>
    <t>Лахденпохский р-н, Мийнальское с/п, пос. Ихала, ул. Лесная, д. 8</t>
  </si>
  <si>
    <t>Лахденпохский р-н, Мийнальское с/п, пос. Ихала, ул. Центральная, д. 30</t>
  </si>
  <si>
    <t>Лахденпохский р-н, Мийнальское с/п, пос. Ихала, ул. Центральная, д. 40</t>
  </si>
  <si>
    <t>2039</t>
  </si>
  <si>
    <t>Медвежьегорский р-н, Медвежьегорское г/п, г. Медвежьегорск, ул. Артемьева, д. 1</t>
  </si>
  <si>
    <t>Медвежьегорский р-н, Медвежьегорское г/п, г. Медвежьегорск, ул. Дорофеева, д. 1</t>
  </si>
  <si>
    <t>1931</t>
  </si>
  <si>
    <t>Медвежьегорский р-н, Медвежьегорское г/п, г. Медвежьегорск, ул. Дорофеева, д. 9</t>
  </si>
  <si>
    <t>Медвежьегорский р-н, Медвежьегорское г/п, г. Медвежьегорск, ул. Заводская, д. 18</t>
  </si>
  <si>
    <t>Медвежьегорский р-н, Медвежьегорское г/п, г. Медвежьегорск, ул. Крупской, д. 17</t>
  </si>
  <si>
    <t>Медвежьегорский р-н, Медвежьегорское г/п, г. Медвежьегорск, ул. Матросова, д. 7</t>
  </si>
  <si>
    <t>Медвежьегорский р-н, Медвежьегорское г/п, г. Медвежьегорск, ул. Матросова, д. 9</t>
  </si>
  <si>
    <t>Медвежьегорский р-н, Медвежьегорское г/п, г. Медвежьегорск, ул. Пригородная, д. 1</t>
  </si>
  <si>
    <t>Медвежьегорский р-н, Медвежьегорское г/п, г. Медвежьегорск, ул. Пригородная, д. 3</t>
  </si>
  <si>
    <t>Медвежьегорский р-н, Медвежьегорское г/п, г. Медвежьегорск, ул. Санаторная, д. 3</t>
  </si>
  <si>
    <t>2038</t>
  </si>
  <si>
    <t>Медвежьегорский р-н, Медвежьегорское г/п, г. Медвежьегорск, ул. Санаторная, д. 5а</t>
  </si>
  <si>
    <t>Медвежьегорский р-н, Медвежьегорское г/п, г. Медвежьегорск, ул. Санаторная, д. 7</t>
  </si>
  <si>
    <t>Медвежьегорский р-н, Медвежьегорское г/п, г. Медвежьегорск, ул. Санаторная, д. 9</t>
  </si>
  <si>
    <t>Медвежьегорский р-н, Медвежьегорское г/п, г. Медвежьегорск, ул. Свердлова, д. 6а</t>
  </si>
  <si>
    <t>Медвежьегорский р-н, Медвежьегорское г/п, г. Медвежьегорск, ул. Свердлова, д. 8а</t>
  </si>
  <si>
    <t>Медвежьегорский р-н, Медвежьегорское г/п, г. Медвежьегорск, ул. Свердлова, д. 12</t>
  </si>
  <si>
    <t>Медвежьегорский р-н, Медвежьегорское г/п, г. Медвежьегорск, ул. Северная, д. 19</t>
  </si>
  <si>
    <t>1986</t>
  </si>
  <si>
    <t>2025</t>
  </si>
  <si>
    <t>Медвежьегорский р-н, Медвежьегорское г/п, г. Медвежьегорск, ул. Северная, д. 37</t>
  </si>
  <si>
    <t>Медвежьегорский р-н, Медвежьегорское г/п, г. Медвежьегорск, ул. Чкалова, д. 16а</t>
  </si>
  <si>
    <t>1985</t>
  </si>
  <si>
    <t>Медвежьегорский р-н, Медвежьегорское г/п, г. Медвежьегорск, ул. Чкалова, д. 22</t>
  </si>
  <si>
    <t>1981</t>
  </si>
  <si>
    <t>Медвежьегорский р-н, Медвежьегорское г/п, г. Медвежьегорск, ул. Чкалова, д. 23</t>
  </si>
  <si>
    <t>Медвежьегорский р-н, Медвежьегорское г/п, г. Медвежьегорск, ул. Чкалова, д. 24</t>
  </si>
  <si>
    <t>Медвежьегорский р-н, Медвежьегорское г/п, ст. Пергуба-порт (г Медвежьегорск), д. 19</t>
  </si>
  <si>
    <t>Муезерский р-н, Воломское с/п, пос. Волома, ул. 23 Съезда, д. 13</t>
  </si>
  <si>
    <t>Муезерский р-н, Воломское с/п, пос. Волома, ул. Лесная, д. 3</t>
  </si>
  <si>
    <t>Муезерский р-н, Воломское с/п, пос. Волома, ул. Садовая, д. 13</t>
  </si>
  <si>
    <t>Муезерский р-н, Воломское с/п, пос. Волома, ул. Строителей, д. 23</t>
  </si>
  <si>
    <t>Муезерский р-н, Воломское с/п, пос. Волома, ул. Строителей, д. 24</t>
  </si>
  <si>
    <t>Муезерский р-н, Воломское с/п, пос. Волома, ул. Школьная, д. 17</t>
  </si>
  <si>
    <t>Муезерский р-н, Муезерское г/п, пгт Муезерский, ул. Правды, д. 7</t>
  </si>
  <si>
    <t>Муезерский р-н, Муезерское г/п, пгт Муезерский, ул. Строителей, д. 7/13</t>
  </si>
  <si>
    <t>Муезерский р-н, Пенингское с/п, пос. Пенинга, ул. Карельская, д. 8</t>
  </si>
  <si>
    <t>Муезерский р-н, Пенингское с/п, пос. Пенинга, ул. Приозерная, д. 2</t>
  </si>
  <si>
    <t>Олонецкий р-н, Ильинское с/п, пос. Ильинский, ул. Заводская, д. 1а</t>
  </si>
  <si>
    <t>Олонецкий р-н, Ильинское с/п, пос. Ильинский, ул. Первомайская, д. 14</t>
  </si>
  <si>
    <t>Олонецкий р-н, Ильинское с/п, пос. Ильинский, ул. Первомайская, д. 16</t>
  </si>
  <si>
    <t>Олонецкий р-н, Ильинское с/п, пос. Ильинский, ул. Первомайская, д. 17</t>
  </si>
  <si>
    <t>Олонецкий р-н, Ильинское с/п, пос. Ильинский, ул. Первомайская, д. 18</t>
  </si>
  <si>
    <t>Олонецкий р-н, Коткозерское с/п, дер. Коткозеро, ул. Школьная, д. 1</t>
  </si>
  <si>
    <t>Олонецкий р-н, Коткозерское с/п, дер. Коткозеро, ул. Школьная, д. 6</t>
  </si>
  <si>
    <t>Олонецкий р-н, Михайловское с/п, с. Михайловское, ул. Новая, д. 18</t>
  </si>
  <si>
    <t>Олонецкий р-н, Михайловское с/п, с. Михайловское, ул. Советская, д. 4</t>
  </si>
  <si>
    <t>1975</t>
  </si>
  <si>
    <t>Олонецкий р-н, Михайловское с/п, с. Михайловское, ул. Советская, д. 6</t>
  </si>
  <si>
    <t>Питкярантский р-н, Ляскельское с/п, дер. Янис, ул. Речная, д. 5</t>
  </si>
  <si>
    <t>Питкярантский р-н, Ляскельское с/п, пос. Ляскеля, ул. Октябрьская, д. 29</t>
  </si>
  <si>
    <t>Питкярантский р-н, Питкярантское г/п, г. Питкяранта, ул. Ленина, д. 50</t>
  </si>
  <si>
    <t>Питкярантский р-н, Питкярантское г/п, г. Питкяранта, ул. Ленина, д. 52</t>
  </si>
  <si>
    <t>Прионежский р-н, Деревянкское с/п, пос. Деревянка, ул. Зеленая, д. 6</t>
  </si>
  <si>
    <t>Прионежский р-н, Деревянкское с/п, пос. Деревянка, ул. Посадочная, д. 3</t>
  </si>
  <si>
    <t>Прионежский р-н, Деревянкское с/п, пос. Деревянка, ул. Посадочная, д. 5</t>
  </si>
  <si>
    <t>Прионежский р-н, Деревянкское с/п, пос. Деревянка, ул. Посадочная, д. 11</t>
  </si>
  <si>
    <t>Прионежский р-н, Деревянкское с/п, пос. Деревянка, ул. Поселковая, д. 4</t>
  </si>
  <si>
    <t>Прионежский р-н, Деревянское с/п, с. Деревянное, ул. Онежская, д. 76</t>
  </si>
  <si>
    <t>Прионежский р-н, Деревянское с/п, с. Деревянное, ул. Онежская, д. 76а</t>
  </si>
  <si>
    <t>Прионежский р-н, Нововилговское с/п, пос. Новая Вилга, ул. Романа Гончара, д. 1</t>
  </si>
  <si>
    <t>Прионежский р-н, Пайское с/п, пос. Пай, ул. Крылова, д. 14</t>
  </si>
  <si>
    <t>2043</t>
  </si>
  <si>
    <t>Прионежский р-н, Шуйское с/п, пос. Шуя, ул. Дорожная, д. 5</t>
  </si>
  <si>
    <t>Пудожский р-н, Пудожское г/п, г. Пудож, ул. Гагарина, д. 10</t>
  </si>
  <si>
    <t xml:space="preserve">Сегежский р-н, Сегежское г/п, г. Сегежа, ул. Кирова, д. 2а </t>
  </si>
  <si>
    <t>Сегежский р-н, Сегежское г/п, г. Сегежа, ул. Кирова, д. 2б</t>
  </si>
  <si>
    <t>Сегежский р-н, Сегежское г/п, г. Сегежа, ул. Ленина, д. 8</t>
  </si>
  <si>
    <t>Сегежский р-н, Сегежское г/п, г. Сегежа, ул. Ленина, д. 9</t>
  </si>
  <si>
    <t>Сегежский р-н, Сегежское г/п, г. Сегежа, ул. Гагарина, д. 22</t>
  </si>
  <si>
    <t>Сегежский р-н, Сегежское г/п, г. Сегежа, ул. Гагарина, д. 25</t>
  </si>
  <si>
    <t>Сегежский р-н, Сегежское г/п, г. Сегежа, ул. Карельская, д. 24</t>
  </si>
  <si>
    <t>Сегежский р-н, Сегежское г/п, г. Сегежа, ул.Советская, д. 16</t>
  </si>
  <si>
    <t>Сегежский р-н, Сегежское г/п, г. Сегежа, ул.Партизанская, д. 2</t>
  </si>
  <si>
    <t>Сегежский р-н, Сегежское г/п,г. Сегежа, пер. Интернатский, д. 4а</t>
  </si>
  <si>
    <t>Сегежский р-н, Сегежское г/п,г. Сегежа, пер. Интернатский, д. 8</t>
  </si>
  <si>
    <t>Итого по Сортавальскому  муниципальному району в 2021г.</t>
  </si>
  <si>
    <t>Суоярвский р-н, Суоярвское г/п, г. Суоярви, ул. Октябрьская, д. 27а</t>
  </si>
  <si>
    <t>Суоярвский р-н, Суоярвское г/п, г. Суоярви, ул. Суоярвское шоссе, д. 156а</t>
  </si>
  <si>
    <t>Итого по Суоярвскому  муниципальному району в 2021г.</t>
  </si>
  <si>
    <r>
      <rPr>
        <sz val="9"/>
        <rFont val="Times New Roman"/>
        <family val="1"/>
        <charset val="204"/>
      </rPr>
      <t>Сортавальский р-н, Сортавальское г/п, г. Сортавала, ул. Куйбышева, д. 2</t>
    </r>
    <r>
      <rPr>
        <b/>
        <sz val="9"/>
        <rFont val="Times New Roman"/>
        <family val="1"/>
        <charset val="204"/>
      </rPr>
      <t xml:space="preserve"> (ОКН)</t>
    </r>
  </si>
  <si>
    <t>Краткосрочный план реализации региональной программы капитального ремонта в 2019-2021г.г. общего имущества в многоквартирных домах , расположенных на территории Республики Карелия, на 2015-2048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</si>
</sst>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\ _₽_-;\-* #,##0.00\ _₽_-;_-* \-??\ _₽_-;_-@_-"/>
    <numFmt numFmtId="165" formatCode="#,##0.0"/>
  </numFmts>
  <fonts count="16" x14ac:knownFonts="1"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DEEBF7"/>
        <bgColor rgb="FFDAE3F3"/>
      </patternFill>
    </fill>
    <fill>
      <patternFill patternType="solid">
        <fgColor rgb="FFFBE5D6"/>
        <bgColor rgb="FFFFF2CC"/>
      </patternFill>
    </fill>
    <fill>
      <patternFill patternType="solid">
        <fgColor rgb="FFEDEDED"/>
        <bgColor rgb="FFDEEBF7"/>
      </patternFill>
    </fill>
    <fill>
      <patternFill patternType="solid">
        <fgColor rgb="FFFFF2CC"/>
        <bgColor rgb="FFFFFFCC"/>
      </patternFill>
    </fill>
    <fill>
      <patternFill patternType="solid">
        <fgColor rgb="FFDAE3F3"/>
        <bgColor rgb="FFDEEBF7"/>
      </patternFill>
    </fill>
    <fill>
      <patternFill patternType="solid">
        <fgColor rgb="FFE2F0D9"/>
        <bgColor rgb="FFEDEDED"/>
      </patternFill>
    </fill>
    <fill>
      <patternFill patternType="solid">
        <fgColor rgb="FFBDD7EE"/>
        <bgColor rgb="FFB4C7E7"/>
      </patternFill>
    </fill>
    <fill>
      <patternFill patternType="solid">
        <fgColor rgb="FFF8CBAD"/>
        <bgColor rgb="FFFFE699"/>
      </patternFill>
    </fill>
    <fill>
      <patternFill patternType="solid">
        <fgColor rgb="FFDBDBDB"/>
        <bgColor rgb="FFDAE3F3"/>
      </patternFill>
    </fill>
    <fill>
      <patternFill patternType="solid">
        <fgColor rgb="FFFFE699"/>
        <bgColor rgb="FFFFF2CC"/>
      </patternFill>
    </fill>
    <fill>
      <patternFill patternType="solid">
        <fgColor rgb="FFB4C7E7"/>
        <bgColor rgb="FF9DC3E6"/>
      </patternFill>
    </fill>
    <fill>
      <patternFill patternType="solid">
        <fgColor rgb="FFC5E0B4"/>
        <bgColor rgb="FFDBDBDB"/>
      </patternFill>
    </fill>
    <fill>
      <patternFill patternType="solid">
        <fgColor rgb="FFFFFFCC"/>
        <bgColor rgb="FFFFF2CC"/>
      </patternFill>
    </fill>
    <fill>
      <patternFill patternType="solid">
        <fgColor rgb="FF9DC3E6"/>
        <bgColor rgb="FFB4C7E7"/>
      </patternFill>
    </fill>
    <fill>
      <patternFill patternType="solid">
        <fgColor rgb="FF00FF00"/>
        <bgColor rgb="FF33CCCC"/>
      </patternFill>
    </fill>
    <fill>
      <patternFill patternType="solid">
        <fgColor rgb="FFFFFF00"/>
        <bgColor rgb="FFFFE699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7">
    <xf numFmtId="0" fontId="0" fillId="0" borderId="0">
      <alignment horizontal="left" vertical="center" wrapText="1"/>
    </xf>
    <xf numFmtId="164" fontId="14" fillId="0" borderId="0" applyBorder="0" applyProtection="0">
      <alignment horizontal="left" vertical="center" wrapText="1"/>
    </xf>
    <xf numFmtId="0" fontId="1" fillId="2" borderId="0" applyBorder="0" applyProtection="0">
      <alignment horizontal="left" vertical="center" wrapText="1"/>
    </xf>
    <xf numFmtId="0" fontId="1" fillId="3" borderId="0" applyBorder="0" applyProtection="0">
      <alignment horizontal="left" vertical="center" wrapText="1"/>
    </xf>
    <xf numFmtId="0" fontId="1" fillId="4" borderId="0" applyBorder="0" applyProtection="0">
      <alignment horizontal="left" vertical="center" wrapText="1"/>
    </xf>
    <xf numFmtId="0" fontId="1" fillId="5" borderId="0" applyBorder="0" applyProtection="0">
      <alignment horizontal="left" vertical="center" wrapText="1"/>
    </xf>
    <xf numFmtId="0" fontId="1" fillId="6" borderId="0" applyBorder="0" applyProtection="0">
      <alignment horizontal="left" vertical="center" wrapText="1"/>
    </xf>
    <xf numFmtId="0" fontId="1" fillId="7" borderId="0" applyBorder="0" applyProtection="0">
      <alignment horizontal="left" vertical="center" wrapText="1"/>
    </xf>
    <xf numFmtId="0" fontId="1" fillId="8" borderId="0" applyBorder="0" applyProtection="0">
      <alignment horizontal="left" vertical="center" wrapText="1"/>
    </xf>
    <xf numFmtId="0" fontId="1" fillId="9" borderId="0" applyBorder="0" applyProtection="0">
      <alignment horizontal="left" vertical="center" wrapText="1"/>
    </xf>
    <xf numFmtId="0" fontId="1" fillId="10" borderId="0" applyBorder="0" applyProtection="0">
      <alignment horizontal="left" vertical="center" wrapText="1"/>
    </xf>
    <xf numFmtId="0" fontId="1" fillId="11" borderId="0" applyBorder="0" applyProtection="0">
      <alignment horizontal="left" vertical="center" wrapText="1"/>
    </xf>
    <xf numFmtId="0" fontId="1" fillId="12" borderId="0" applyBorder="0" applyProtection="0">
      <alignment horizontal="left" vertical="center" wrapText="1"/>
    </xf>
    <xf numFmtId="0" fontId="1" fillId="13" borderId="0" applyBorder="0" applyProtection="0">
      <alignment horizontal="left" vertical="center" wrapText="1"/>
    </xf>
    <xf numFmtId="0" fontId="2" fillId="0" borderId="0"/>
    <xf numFmtId="0" fontId="1" fillId="0" borderId="0"/>
    <xf numFmtId="0" fontId="14" fillId="14" borderId="1" applyProtection="0">
      <alignment horizontal="left" vertical="center" wrapText="1"/>
    </xf>
  </cellStyleXfs>
  <cellXfs count="278">
    <xf numFmtId="0" fontId="0" fillId="0" borderId="0" xfId="0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wrapText="1"/>
    </xf>
    <xf numFmtId="4" fontId="3" fillId="0" borderId="0" xfId="0" applyNumberFormat="1" applyFont="1" applyBorder="1" applyAlignment="1" applyProtection="1">
      <alignment horizontal="center" vertical="center" wrapText="1"/>
    </xf>
    <xf numFmtId="2" fontId="3" fillId="0" borderId="0" xfId="0" applyNumberFormat="1" applyFont="1" applyBorder="1" applyProtection="1">
      <alignment horizontal="left" vertical="center" wrapText="1"/>
    </xf>
    <xf numFmtId="4" fontId="0" fillId="0" borderId="0" xfId="0" applyNumberFormat="1" applyBorder="1" applyProtection="1">
      <alignment horizontal="left" vertical="center" wrapText="1"/>
    </xf>
    <xf numFmtId="0" fontId="0" fillId="0" borderId="0" xfId="0" applyBorder="1" applyProtection="1">
      <alignment horizontal="left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Border="1" applyProtection="1">
      <alignment horizontal="left" vertical="center" wrapText="1"/>
    </xf>
    <xf numFmtId="0" fontId="0" fillId="0" borderId="0" xfId="0" applyFont="1" applyBorder="1" applyAlignment="1" applyProtection="1">
      <alignment horizontal="left" wrapText="1"/>
    </xf>
    <xf numFmtId="2" fontId="0" fillId="0" borderId="0" xfId="0" applyNumberFormat="1" applyFont="1" applyBorder="1" applyAlignment="1" applyProtection="1">
      <alignment horizontal="left" vertical="center" wrapText="1"/>
    </xf>
    <xf numFmtId="2" fontId="0" fillId="0" borderId="0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wrapText="1"/>
    </xf>
    <xf numFmtId="4" fontId="0" fillId="0" borderId="0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 wrapText="1"/>
    </xf>
    <xf numFmtId="4" fontId="0" fillId="0" borderId="0" xfId="0" applyNumberFormat="1" applyFont="1" applyBorder="1" applyProtection="1">
      <alignment horizontal="left" vertic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textRotation="90" wrapText="1"/>
    </xf>
    <xf numFmtId="4" fontId="0" fillId="0" borderId="2" xfId="0" applyNumberFormat="1" applyFont="1" applyBorder="1" applyAlignment="1" applyProtection="1">
      <alignment horizontal="center" vertical="center" textRotation="90" wrapText="1"/>
    </xf>
    <xf numFmtId="4" fontId="0" fillId="0" borderId="2" xfId="0" applyNumberFormat="1" applyFont="1" applyBorder="1" applyAlignment="1" applyProtection="1">
      <alignment horizontal="center" vertical="center" wrapText="1"/>
    </xf>
    <xf numFmtId="2" fontId="0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3" fontId="6" fillId="0" borderId="2" xfId="0" applyNumberFormat="1" applyFont="1" applyBorder="1" applyAlignment="1" applyProtection="1">
      <alignment horizontal="center" vertical="center" wrapText="1"/>
    </xf>
    <xf numFmtId="1" fontId="6" fillId="0" borderId="2" xfId="0" applyNumberFormat="1" applyFont="1" applyBorder="1" applyAlignment="1" applyProtection="1">
      <alignment horizontal="center" vertical="center" wrapText="1"/>
    </xf>
    <xf numFmtId="0" fontId="6" fillId="15" borderId="2" xfId="0" applyFont="1" applyFill="1" applyBorder="1" applyAlignment="1" applyProtection="1">
      <alignment horizontal="left" vertical="center" wrapText="1"/>
    </xf>
    <xf numFmtId="0" fontId="6" fillId="15" borderId="2" xfId="0" applyFont="1" applyFill="1" applyBorder="1" applyAlignment="1" applyProtection="1">
      <alignment horizontal="center" wrapText="1"/>
    </xf>
    <xf numFmtId="0" fontId="6" fillId="15" borderId="2" xfId="0" applyFont="1" applyFill="1" applyBorder="1" applyAlignment="1" applyProtection="1">
      <alignment horizontal="center" vertical="center" wrapText="1"/>
    </xf>
    <xf numFmtId="4" fontId="6" fillId="15" borderId="2" xfId="0" applyNumberFormat="1" applyFont="1" applyFill="1" applyBorder="1" applyAlignment="1" applyProtection="1">
      <alignment horizontal="center" vertical="center" wrapText="1"/>
    </xf>
    <xf numFmtId="2" fontId="6" fillId="15" borderId="2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Border="1" applyProtection="1">
      <alignment horizontal="left" vertical="center" wrapText="1"/>
    </xf>
    <xf numFmtId="0" fontId="6" fillId="16" borderId="2" xfId="0" applyFont="1" applyFill="1" applyBorder="1" applyAlignment="1" applyProtection="1">
      <alignment horizontal="left" vertical="center" wrapText="1"/>
    </xf>
    <xf numFmtId="0" fontId="6" fillId="16" borderId="2" xfId="0" applyFont="1" applyFill="1" applyBorder="1" applyAlignment="1" applyProtection="1">
      <alignment horizontal="center"/>
    </xf>
    <xf numFmtId="0" fontId="6" fillId="16" borderId="2" xfId="0" applyFont="1" applyFill="1" applyBorder="1" applyAlignment="1" applyProtection="1">
      <alignment horizontal="center" vertical="center" wrapText="1"/>
    </xf>
    <xf numFmtId="0" fontId="6" fillId="16" borderId="2" xfId="0" applyFont="1" applyFill="1" applyBorder="1" applyAlignment="1" applyProtection="1">
      <alignment horizontal="center" wrapText="1"/>
    </xf>
    <xf numFmtId="4" fontId="6" fillId="16" borderId="2" xfId="0" applyNumberFormat="1" applyFont="1" applyFill="1" applyBorder="1" applyAlignment="1" applyProtection="1">
      <alignment horizontal="center" vertical="center"/>
    </xf>
    <xf numFmtId="4" fontId="6" fillId="16" borderId="2" xfId="0" applyNumberFormat="1" applyFont="1" applyFill="1" applyBorder="1" applyAlignment="1" applyProtection="1">
      <alignment horizontal="center"/>
    </xf>
    <xf numFmtId="3" fontId="6" fillId="16" borderId="2" xfId="0" applyNumberFormat="1" applyFont="1" applyFill="1" applyBorder="1" applyAlignment="1" applyProtection="1">
      <alignment horizontal="center"/>
    </xf>
    <xf numFmtId="4" fontId="6" fillId="16" borderId="2" xfId="0" applyNumberFormat="1" applyFont="1" applyFill="1" applyBorder="1" applyAlignment="1" applyProtection="1">
      <alignment horizontal="center" vertical="center" wrapText="1"/>
    </xf>
    <xf numFmtId="2" fontId="6" fillId="16" borderId="2" xfId="0" applyNumberFormat="1" applyFont="1" applyFill="1" applyBorder="1" applyAlignment="1" applyProtection="1">
      <alignment horizontal="center" vertical="center" wrapText="1"/>
    </xf>
    <xf numFmtId="0" fontId="3" fillId="17" borderId="0" xfId="0" applyFont="1" applyFill="1" applyBorder="1" applyProtection="1">
      <alignment horizontal="left" vertical="center" wrapText="1"/>
    </xf>
    <xf numFmtId="0" fontId="6" fillId="17" borderId="2" xfId="0" applyFont="1" applyFill="1" applyBorder="1" applyAlignment="1" applyProtection="1">
      <alignment horizontal="left" vertical="center" wrapText="1"/>
    </xf>
    <xf numFmtId="0" fontId="6" fillId="17" borderId="2" xfId="0" applyFont="1" applyFill="1" applyBorder="1" applyAlignment="1" applyProtection="1">
      <alignment horizontal="center"/>
    </xf>
    <xf numFmtId="0" fontId="6" fillId="17" borderId="2" xfId="0" applyFont="1" applyFill="1" applyBorder="1" applyAlignment="1" applyProtection="1">
      <alignment horizontal="center" vertical="center" wrapText="1"/>
    </xf>
    <xf numFmtId="0" fontId="6" fillId="17" borderId="2" xfId="0" applyFont="1" applyFill="1" applyBorder="1" applyAlignment="1" applyProtection="1">
      <alignment horizontal="center" wrapText="1"/>
    </xf>
    <xf numFmtId="4" fontId="6" fillId="17" borderId="2" xfId="0" applyNumberFormat="1" applyFont="1" applyFill="1" applyBorder="1" applyAlignment="1" applyProtection="1">
      <alignment horizontal="center" vertical="center"/>
    </xf>
    <xf numFmtId="0" fontId="6" fillId="17" borderId="2" xfId="0" applyFont="1" applyFill="1" applyBorder="1" applyAlignment="1" applyProtection="1">
      <alignment horizontal="center" vertical="center"/>
    </xf>
    <xf numFmtId="4" fontId="6" fillId="17" borderId="2" xfId="0" applyNumberFormat="1" applyFont="1" applyFill="1" applyBorder="1" applyAlignment="1" applyProtection="1">
      <alignment horizontal="center"/>
    </xf>
    <xf numFmtId="4" fontId="6" fillId="17" borderId="2" xfId="0" applyNumberFormat="1" applyFont="1" applyFill="1" applyBorder="1" applyAlignment="1" applyProtection="1">
      <alignment horizontal="center" vertical="center" wrapText="1"/>
    </xf>
    <xf numFmtId="2" fontId="6" fillId="17" borderId="2" xfId="0" applyNumberFormat="1" applyFont="1" applyFill="1" applyBorder="1" applyAlignment="1" applyProtection="1">
      <alignment horizontal="center" vertical="center" wrapText="1"/>
    </xf>
    <xf numFmtId="0" fontId="6" fillId="9" borderId="2" xfId="0" applyFont="1" applyFill="1" applyBorder="1" applyAlignment="1" applyProtection="1">
      <alignment horizontal="left" vertical="center" wrapText="1"/>
    </xf>
    <xf numFmtId="0" fontId="6" fillId="9" borderId="2" xfId="0" applyFont="1" applyFill="1" applyBorder="1" applyAlignment="1" applyProtection="1">
      <alignment horizontal="center"/>
    </xf>
    <xf numFmtId="0" fontId="6" fillId="9" borderId="2" xfId="0" applyFont="1" applyFill="1" applyBorder="1" applyAlignment="1" applyProtection="1">
      <alignment horizontal="center" vertical="center" wrapText="1"/>
    </xf>
    <xf numFmtId="0" fontId="6" fillId="9" borderId="2" xfId="0" applyFont="1" applyFill="1" applyBorder="1" applyAlignment="1" applyProtection="1">
      <alignment horizontal="center" wrapText="1"/>
    </xf>
    <xf numFmtId="4" fontId="6" fillId="9" borderId="2" xfId="0" applyNumberFormat="1" applyFont="1" applyFill="1" applyBorder="1" applyAlignment="1" applyProtection="1">
      <alignment horizontal="center" vertical="center"/>
    </xf>
    <xf numFmtId="2" fontId="6" fillId="9" borderId="2" xfId="0" applyNumberFormat="1" applyFont="1" applyFill="1" applyBorder="1" applyAlignment="1" applyProtection="1">
      <alignment horizontal="center" vertical="center" wrapText="1"/>
    </xf>
    <xf numFmtId="4" fontId="6" fillId="9" borderId="2" xfId="0" applyNumberFormat="1" applyFont="1" applyFill="1" applyBorder="1" applyAlignment="1" applyProtection="1">
      <alignment horizontal="center" vertical="center" wrapText="1"/>
    </xf>
    <xf numFmtId="4" fontId="6" fillId="9" borderId="2" xfId="0" applyNumberFormat="1" applyFont="1" applyFill="1" applyBorder="1" applyAlignment="1" applyProtection="1">
      <alignment horizontal="center"/>
    </xf>
    <xf numFmtId="164" fontId="6" fillId="16" borderId="2" xfId="1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left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wrapText="1"/>
    </xf>
    <xf numFmtId="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Protection="1">
      <alignment horizontal="left" vertical="center" wrapText="1"/>
    </xf>
    <xf numFmtId="2" fontId="3" fillId="0" borderId="2" xfId="0" applyNumberFormat="1" applyFont="1" applyBorder="1" applyProtection="1">
      <alignment horizontal="left" vertical="center" wrapText="1"/>
    </xf>
    <xf numFmtId="0" fontId="3" fillId="0" borderId="2" xfId="0" applyFont="1" applyBorder="1" applyProtection="1">
      <alignment horizontal="left" vertical="center" wrapText="1"/>
    </xf>
    <xf numFmtId="2" fontId="3" fillId="0" borderId="2" xfId="0" applyNumberFormat="1" applyFont="1" applyBorder="1" applyAlignment="1" applyProtection="1">
      <alignment horizontal="center" vertical="center" wrapText="1"/>
    </xf>
    <xf numFmtId="4" fontId="7" fillId="0" borderId="0" xfId="0" applyNumberFormat="1" applyFont="1" applyBorder="1" applyProtection="1">
      <alignment horizontal="left" vertical="center" wrapText="1"/>
    </xf>
    <xf numFmtId="0" fontId="7" fillId="0" borderId="0" xfId="0" applyFont="1" applyBorder="1" applyProtection="1">
      <alignment horizontal="left" vertical="center" wrapText="1"/>
    </xf>
    <xf numFmtId="4" fontId="8" fillId="0" borderId="0" xfId="0" applyNumberFormat="1" applyFont="1" applyBorder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/>
    </xf>
    <xf numFmtId="4" fontId="3" fillId="0" borderId="2" xfId="0" applyNumberFormat="1" applyFont="1" applyBorder="1" applyAlignment="1" applyProtection="1">
      <alignment horizontal="center" vertical="center"/>
    </xf>
    <xf numFmtId="2" fontId="3" fillId="0" borderId="2" xfId="0" applyNumberFormat="1" applyFont="1" applyBorder="1" applyAlignment="1" applyProtection="1">
      <alignment horizontal="center" vertical="center"/>
    </xf>
    <xf numFmtId="4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Protection="1">
      <alignment horizontal="left" vertical="center" wrapText="1"/>
    </xf>
    <xf numFmtId="0" fontId="6" fillId="0" borderId="0" xfId="0" applyFont="1" applyBorder="1" applyProtection="1">
      <alignment horizontal="left" vertical="center" wrapText="1"/>
    </xf>
    <xf numFmtId="0" fontId="3" fillId="17" borderId="2" xfId="0" applyFont="1" applyFill="1" applyBorder="1" applyProtection="1">
      <alignment horizontal="left" vertical="center" wrapText="1"/>
    </xf>
    <xf numFmtId="0" fontId="6" fillId="17" borderId="2" xfId="0" applyFont="1" applyFill="1" applyBorder="1" applyProtection="1">
      <alignment horizontal="left" vertical="center" wrapText="1"/>
    </xf>
    <xf numFmtId="4" fontId="9" fillId="0" borderId="0" xfId="0" applyNumberFormat="1" applyFont="1" applyBorder="1" applyProtection="1">
      <alignment horizontal="left" vertical="center" wrapText="1"/>
    </xf>
    <xf numFmtId="0" fontId="9" fillId="0" borderId="0" xfId="0" applyFont="1" applyBorder="1" applyProtection="1">
      <alignment horizontal="left" vertical="center" wrapText="1"/>
    </xf>
    <xf numFmtId="0" fontId="6" fillId="0" borderId="2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6" fillId="15" borderId="2" xfId="0" applyFont="1" applyFill="1" applyBorder="1" applyProtection="1">
      <alignment horizontal="left" vertical="center" wrapText="1"/>
    </xf>
    <xf numFmtId="2" fontId="3" fillId="17" borderId="2" xfId="0" applyNumberFormat="1" applyFont="1" applyFill="1" applyBorder="1" applyProtection="1">
      <alignment horizontal="left" vertical="center" wrapText="1"/>
    </xf>
    <xf numFmtId="165" fontId="3" fillId="0" borderId="2" xfId="0" applyNumberFormat="1" applyFont="1" applyBorder="1" applyAlignment="1" applyProtection="1">
      <alignment horizontal="center" vertical="center" wrapText="1"/>
    </xf>
    <xf numFmtId="0" fontId="3" fillId="17" borderId="2" xfId="0" applyFont="1" applyFill="1" applyBorder="1" applyAlignment="1" applyProtection="1">
      <alignment horizontal="center" vertical="center" wrapText="1"/>
    </xf>
    <xf numFmtId="0" fontId="6" fillId="15" borderId="2" xfId="0" applyFont="1" applyFill="1" applyBorder="1" applyAlignment="1" applyProtection="1">
      <alignment horizontal="center" vertical="center"/>
    </xf>
    <xf numFmtId="0" fontId="6" fillId="15" borderId="2" xfId="0" applyFont="1" applyFill="1" applyBorder="1" applyAlignment="1" applyProtection="1">
      <alignment horizontal="left" vertical="center"/>
    </xf>
    <xf numFmtId="4" fontId="6" fillId="15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/>
    </xf>
    <xf numFmtId="0" fontId="3" fillId="17" borderId="2" xfId="0" applyFont="1" applyFill="1" applyBorder="1" applyAlignment="1" applyProtection="1">
      <alignment horizontal="left" vertical="center" wrapText="1"/>
    </xf>
    <xf numFmtId="0" fontId="3" fillId="17" borderId="2" xfId="0" applyFont="1" applyFill="1" applyBorder="1" applyAlignment="1" applyProtection="1">
      <alignment horizontal="center" wrapText="1"/>
    </xf>
    <xf numFmtId="0" fontId="6" fillId="0" borderId="2" xfId="0" applyFont="1" applyBorder="1" applyAlignment="1" applyProtection="1">
      <alignment horizontal="center" vertical="center"/>
    </xf>
    <xf numFmtId="3" fontId="6" fillId="15" borderId="2" xfId="0" applyNumberFormat="1" applyFont="1" applyFill="1" applyBorder="1" applyAlignment="1" applyProtection="1">
      <alignment horizontal="center" vertical="center"/>
    </xf>
    <xf numFmtId="3" fontId="6" fillId="17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Border="1" applyAlignment="1" applyProtection="1">
      <alignment horizontal="center" vertical="center" wrapText="1"/>
    </xf>
    <xf numFmtId="4" fontId="7" fillId="0" borderId="0" xfId="0" applyNumberFormat="1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2" fontId="3" fillId="17" borderId="2" xfId="0" applyNumberFormat="1" applyFont="1" applyFill="1" applyBorder="1" applyAlignment="1" applyProtection="1">
      <alignment horizontal="center" vertical="center" wrapText="1"/>
    </xf>
    <xf numFmtId="3" fontId="6" fillId="15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2" fontId="3" fillId="0" borderId="0" xfId="0" applyNumberFormat="1" applyFont="1" applyBorder="1" applyAlignment="1" applyProtection="1">
      <alignment horizontal="center" vertical="center" wrapText="1"/>
    </xf>
    <xf numFmtId="4" fontId="10" fillId="0" borderId="0" xfId="0" applyNumberFormat="1" applyFont="1" applyBorder="1" applyProtection="1">
      <alignment horizontal="left" vertical="center" wrapText="1"/>
    </xf>
    <xf numFmtId="0" fontId="10" fillId="0" borderId="0" xfId="0" applyFont="1" applyBorder="1" applyProtection="1">
      <alignment horizontal="left" vertical="center" wrapText="1"/>
    </xf>
    <xf numFmtId="3" fontId="3" fillId="0" borderId="0" xfId="0" applyNumberFormat="1" applyFont="1" applyBorder="1" applyAlignment="1" applyProtection="1">
      <alignment horizontal="center" vertical="center" wrapText="1"/>
    </xf>
    <xf numFmtId="3" fontId="3" fillId="0" borderId="0" xfId="0" applyNumberFormat="1" applyFont="1" applyBorder="1" applyProtection="1">
      <alignment horizontal="left" vertical="center" wrapText="1"/>
    </xf>
    <xf numFmtId="3" fontId="0" fillId="0" borderId="0" xfId="0" applyNumberFormat="1" applyFont="1" applyBorder="1" applyProtection="1">
      <alignment horizontal="left" vertical="center" wrapText="1"/>
    </xf>
    <xf numFmtId="3" fontId="0" fillId="0" borderId="0" xfId="0" applyNumberFormat="1" applyFont="1" applyBorder="1" applyAlignment="1" applyProtection="1">
      <alignment horizontal="center" vertical="center" wrapText="1"/>
    </xf>
    <xf numFmtId="3" fontId="0" fillId="0" borderId="2" xfId="0" applyNumberFormat="1" applyFont="1" applyBorder="1" applyAlignment="1" applyProtection="1">
      <alignment horizontal="center" vertical="center" wrapText="1"/>
    </xf>
    <xf numFmtId="4" fontId="3" fillId="15" borderId="2" xfId="0" applyNumberFormat="1" applyFont="1" applyFill="1" applyBorder="1" applyAlignment="1" applyProtection="1">
      <alignment horizontal="center" vertical="center" wrapText="1"/>
    </xf>
    <xf numFmtId="4" fontId="6" fillId="17" borderId="2" xfId="0" applyNumberFormat="1" applyFont="1" applyFill="1" applyBorder="1" applyAlignment="1" applyProtection="1">
      <alignment horizontal="left" vertical="center" wrapText="1"/>
    </xf>
    <xf numFmtId="3" fontId="11" fillId="0" borderId="2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Protection="1">
      <alignment horizontal="left" vertical="center" wrapText="1"/>
    </xf>
    <xf numFmtId="164" fontId="3" fillId="0" borderId="2" xfId="1" applyFont="1" applyBorder="1" applyAlignment="1" applyProtection="1">
      <alignment horizontal="left" vertical="center" wrapText="1"/>
    </xf>
    <xf numFmtId="164" fontId="3" fillId="0" borderId="2" xfId="1" applyFont="1" applyBorder="1" applyAlignment="1" applyProtection="1">
      <alignment horizontal="center" vertical="center" wrapText="1"/>
    </xf>
    <xf numFmtId="0" fontId="6" fillId="11" borderId="0" xfId="0" applyFont="1" applyFill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center"/>
    </xf>
    <xf numFmtId="0" fontId="6" fillId="15" borderId="0" xfId="0" applyFont="1" applyFill="1" applyBorder="1" applyAlignment="1" applyProtection="1">
      <alignment horizontal="left" vertical="center" wrapText="1"/>
    </xf>
    <xf numFmtId="0" fontId="6" fillId="17" borderId="0" xfId="0" applyFont="1" applyFill="1" applyBorder="1" applyAlignment="1" applyProtection="1">
      <alignment horizontal="left" vertical="center" wrapText="1"/>
    </xf>
    <xf numFmtId="49" fontId="0" fillId="0" borderId="0" xfId="0" applyNumberFormat="1" applyBorder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left" vertical="center" wrapText="1"/>
    </xf>
    <xf numFmtId="0" fontId="6" fillId="17" borderId="0" xfId="0" applyFont="1" applyFill="1" applyBorder="1" applyProtection="1">
      <alignment horizontal="left" vertical="center" wrapText="1"/>
    </xf>
    <xf numFmtId="0" fontId="6" fillId="15" borderId="0" xfId="0" applyFont="1" applyFill="1" applyBorder="1" applyProtection="1">
      <alignment horizontal="left" vertical="center" wrapText="1"/>
    </xf>
    <xf numFmtId="0" fontId="6" fillId="15" borderId="0" xfId="0" applyFont="1" applyFill="1" applyBorder="1" applyAlignment="1" applyProtection="1">
      <alignment horizontal="center" vertical="center" wrapText="1"/>
    </xf>
    <xf numFmtId="3" fontId="3" fillId="0" borderId="2" xfId="0" applyNumberFormat="1" applyFont="1" applyBorder="1" applyProtection="1">
      <alignment horizontal="left" vertical="center" wrapText="1"/>
    </xf>
    <xf numFmtId="0" fontId="6" fillId="17" borderId="2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3" xfId="0" applyBorder="1" applyProtection="1">
      <alignment horizontal="left" vertical="center" wrapText="1"/>
    </xf>
    <xf numFmtId="0" fontId="0" fillId="0" borderId="3" xfId="0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 textRotation="90" wrapText="1"/>
    </xf>
    <xf numFmtId="0" fontId="3" fillId="0" borderId="2" xfId="0" applyFont="1" applyBorder="1" applyAlignment="1" applyProtection="1">
      <alignment horizontal="center" vertical="center" textRotation="90" wrapText="1"/>
    </xf>
    <xf numFmtId="4" fontId="3" fillId="17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center" vertical="center" wrapText="1"/>
    </xf>
    <xf numFmtId="4" fontId="3" fillId="0" borderId="0" xfId="0" applyNumberFormat="1" applyFont="1" applyBorder="1" applyAlignment="1" applyProtection="1">
      <alignment horizontal="center" wrapText="1"/>
    </xf>
    <xf numFmtId="4" fontId="3" fillId="0" borderId="2" xfId="0" applyNumberFormat="1" applyFont="1" applyBorder="1" applyAlignment="1" applyProtection="1">
      <alignment horizontal="center" wrapText="1"/>
    </xf>
    <xf numFmtId="3" fontId="3" fillId="0" borderId="2" xfId="0" applyNumberFormat="1" applyFont="1" applyBorder="1" applyAlignment="1" applyProtection="1">
      <alignment horizontal="center" vertical="center"/>
    </xf>
    <xf numFmtId="4" fontId="3" fillId="0" borderId="5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left" vertical="center" wrapText="1"/>
    </xf>
    <xf numFmtId="4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left" vertical="center"/>
    </xf>
    <xf numFmtId="4" fontId="7" fillId="0" borderId="2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Protection="1">
      <alignment horizontal="left" vertical="center" wrapText="1"/>
    </xf>
    <xf numFmtId="4" fontId="3" fillId="0" borderId="6" xfId="0" applyNumberFormat="1" applyFont="1" applyBorder="1" applyAlignment="1" applyProtection="1">
      <alignment horizontal="center" vertical="center" textRotation="90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15" borderId="6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vertical="center" wrapText="1"/>
    </xf>
    <xf numFmtId="0" fontId="12" fillId="0" borderId="2" xfId="0" applyFont="1" applyBorder="1" applyAlignment="1" applyProtection="1">
      <alignment horizontal="center" wrapText="1"/>
    </xf>
    <xf numFmtId="0" fontId="12" fillId="0" borderId="2" xfId="0" applyFont="1" applyBorder="1" applyAlignment="1" applyProtection="1">
      <alignment horizontal="left" vertical="center" wrapText="1"/>
    </xf>
    <xf numFmtId="3" fontId="12" fillId="0" borderId="0" xfId="0" applyNumberFormat="1" applyFont="1" applyBorder="1" applyProtection="1">
      <alignment horizontal="left" vertical="center" wrapText="1"/>
    </xf>
    <xf numFmtId="4" fontId="12" fillId="0" borderId="2" xfId="0" applyNumberFormat="1" applyFont="1" applyBorder="1" applyAlignment="1" applyProtection="1">
      <alignment horizontal="center" vertical="center" wrapText="1"/>
    </xf>
    <xf numFmtId="4" fontId="12" fillId="0" borderId="6" xfId="0" applyNumberFormat="1" applyFont="1" applyBorder="1" applyProtection="1">
      <alignment horizontal="left" vertical="center" wrapText="1"/>
    </xf>
    <xf numFmtId="4" fontId="12" fillId="0" borderId="6" xfId="0" applyNumberFormat="1" applyFont="1" applyBorder="1" applyAlignment="1" applyProtection="1">
      <alignment horizontal="center" vertical="center" wrapText="1"/>
    </xf>
    <xf numFmtId="1" fontId="12" fillId="0" borderId="2" xfId="0" applyNumberFormat="1" applyFont="1" applyBorder="1" applyAlignment="1" applyProtection="1">
      <alignment horizontal="center" vertical="center" wrapText="1"/>
    </xf>
    <xf numFmtId="0" fontId="13" fillId="17" borderId="2" xfId="0" applyFont="1" applyFill="1" applyBorder="1" applyAlignment="1" applyProtection="1">
      <alignment horizontal="left" vertical="center" wrapText="1"/>
    </xf>
    <xf numFmtId="0" fontId="13" fillId="17" borderId="2" xfId="0" applyFont="1" applyFill="1" applyBorder="1" applyAlignment="1" applyProtection="1">
      <alignment horizontal="center" wrapText="1"/>
    </xf>
    <xf numFmtId="0" fontId="13" fillId="17" borderId="2" xfId="0" applyFont="1" applyFill="1" applyBorder="1" applyAlignment="1" applyProtection="1">
      <alignment horizontal="center" vertical="center" wrapText="1"/>
    </xf>
    <xf numFmtId="4" fontId="13" fillId="17" borderId="2" xfId="0" applyNumberFormat="1" applyFont="1" applyFill="1" applyBorder="1" applyAlignment="1" applyProtection="1">
      <alignment horizontal="center" vertical="center" wrapText="1"/>
    </xf>
    <xf numFmtId="0" fontId="12" fillId="17" borderId="2" xfId="0" applyFont="1" applyFill="1" applyBorder="1" applyAlignment="1" applyProtection="1">
      <alignment horizontal="center" vertical="center" wrapText="1"/>
    </xf>
    <xf numFmtId="0" fontId="13" fillId="15" borderId="2" xfId="0" applyFont="1" applyFill="1" applyBorder="1" applyAlignment="1" applyProtection="1">
      <alignment horizontal="left" vertical="center" wrapText="1"/>
    </xf>
    <xf numFmtId="0" fontId="13" fillId="15" borderId="2" xfId="0" applyFont="1" applyFill="1" applyBorder="1" applyAlignment="1" applyProtection="1">
      <alignment horizontal="center" wrapText="1"/>
    </xf>
    <xf numFmtId="0" fontId="13" fillId="15" borderId="2" xfId="0" applyFont="1" applyFill="1" applyBorder="1" applyAlignment="1" applyProtection="1">
      <alignment horizontal="center" vertical="center" wrapText="1"/>
    </xf>
    <xf numFmtId="4" fontId="13" fillId="15" borderId="2" xfId="0" applyNumberFormat="1" applyFont="1" applyFill="1" applyBorder="1" applyAlignment="1" applyProtection="1">
      <alignment horizontal="center" vertical="center" wrapText="1"/>
    </xf>
    <xf numFmtId="4" fontId="13" fillId="15" borderId="6" xfId="0" applyNumberFormat="1" applyFont="1" applyFill="1" applyBorder="1" applyAlignment="1" applyProtection="1">
      <alignment horizontal="center" vertical="center" wrapText="1"/>
    </xf>
    <xf numFmtId="0" fontId="12" fillId="15" borderId="2" xfId="0" applyFont="1" applyFill="1" applyBorder="1" applyAlignment="1" applyProtection="1">
      <alignment horizontal="center" vertical="center" wrapText="1"/>
    </xf>
    <xf numFmtId="0" fontId="12" fillId="0" borderId="6" xfId="0" applyFont="1" applyBorder="1" applyProtection="1">
      <alignment horizontal="left" vertical="center" wrapText="1"/>
    </xf>
    <xf numFmtId="0" fontId="12" fillId="0" borderId="6" xfId="0" applyFont="1" applyBorder="1" applyAlignment="1" applyProtection="1">
      <alignment horizontal="center" vertical="center" wrapText="1"/>
    </xf>
    <xf numFmtId="4" fontId="12" fillId="0" borderId="2" xfId="0" applyNumberFormat="1" applyFont="1" applyBorder="1" applyAlignment="1" applyProtection="1">
      <alignment horizontal="center" vertical="center"/>
    </xf>
    <xf numFmtId="2" fontId="12" fillId="0" borderId="2" xfId="0" applyNumberFormat="1" applyFont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center" vertical="center"/>
    </xf>
    <xf numFmtId="0" fontId="12" fillId="17" borderId="2" xfId="0" applyFont="1" applyFill="1" applyBorder="1" applyAlignment="1" applyProtection="1">
      <alignment horizontal="left" vertical="center" wrapText="1"/>
    </xf>
    <xf numFmtId="0" fontId="13" fillId="12" borderId="2" xfId="0" applyFont="1" applyFill="1" applyBorder="1" applyAlignment="1" applyProtection="1">
      <alignment horizontal="center" wrapText="1"/>
    </xf>
    <xf numFmtId="0" fontId="13" fillId="12" borderId="2" xfId="0" applyFont="1" applyFill="1" applyBorder="1" applyAlignment="1" applyProtection="1">
      <alignment horizontal="center" vertical="center" wrapText="1"/>
    </xf>
    <xf numFmtId="0" fontId="12" fillId="12" borderId="2" xfId="0" applyFont="1" applyFill="1" applyBorder="1" applyAlignment="1" applyProtection="1">
      <alignment horizontal="left" vertical="center" wrapText="1"/>
    </xf>
    <xf numFmtId="4" fontId="13" fillId="12" borderId="2" xfId="0" applyNumberFormat="1" applyFont="1" applyFill="1" applyBorder="1" applyAlignment="1" applyProtection="1">
      <alignment horizontal="center" vertical="center" wrapText="1"/>
    </xf>
    <xf numFmtId="4" fontId="13" fillId="12" borderId="6" xfId="0" applyNumberFormat="1" applyFont="1" applyFill="1" applyBorder="1" applyAlignment="1" applyProtection="1">
      <alignment horizontal="center" vertical="center" wrapText="1"/>
    </xf>
    <xf numFmtId="4" fontId="12" fillId="0" borderId="2" xfId="0" applyNumberFormat="1" applyFont="1" applyBorder="1" applyAlignment="1" applyProtection="1">
      <alignment horizontal="center"/>
    </xf>
    <xf numFmtId="4" fontId="12" fillId="0" borderId="6" xfId="0" applyNumberFormat="1" applyFont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/>
    </xf>
    <xf numFmtId="0" fontId="13" fillId="15" borderId="2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</xf>
    <xf numFmtId="0" fontId="13" fillId="15" borderId="4" xfId="0" applyFont="1" applyFill="1" applyBorder="1" applyAlignment="1" applyProtection="1">
      <alignment horizontal="left" vertical="center" wrapText="1"/>
    </xf>
    <xf numFmtId="0" fontId="13" fillId="15" borderId="4" xfId="0" applyFont="1" applyFill="1" applyBorder="1" applyAlignment="1" applyProtection="1">
      <alignment horizontal="center"/>
    </xf>
    <xf numFmtId="0" fontId="13" fillId="15" borderId="4" xfId="0" applyFont="1" applyFill="1" applyBorder="1" applyAlignment="1" applyProtection="1">
      <alignment horizontal="center" vertical="center" wrapText="1"/>
    </xf>
    <xf numFmtId="0" fontId="13" fillId="15" borderId="4" xfId="0" applyFont="1" applyFill="1" applyBorder="1" applyAlignment="1" applyProtection="1">
      <alignment horizontal="center" wrapText="1"/>
    </xf>
    <xf numFmtId="4" fontId="13" fillId="15" borderId="4" xfId="0" applyNumberFormat="1" applyFont="1" applyFill="1" applyBorder="1" applyAlignment="1" applyProtection="1">
      <alignment horizontal="center" vertical="center" wrapText="1"/>
    </xf>
    <xf numFmtId="4" fontId="13" fillId="15" borderId="7" xfId="0" applyNumberFormat="1" applyFont="1" applyFill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center" wrapText="1"/>
    </xf>
    <xf numFmtId="4" fontId="12" fillId="0" borderId="8" xfId="0" applyNumberFormat="1" applyFont="1" applyBorder="1" applyAlignment="1" applyProtection="1">
      <alignment horizontal="center"/>
    </xf>
    <xf numFmtId="4" fontId="12" fillId="0" borderId="8" xfId="0" applyNumberFormat="1" applyFont="1" applyBorder="1" applyAlignment="1" applyProtection="1">
      <alignment horizontal="center" vertical="center" wrapText="1"/>
    </xf>
    <xf numFmtId="4" fontId="12" fillId="0" borderId="9" xfId="0" applyNumberFormat="1" applyFont="1" applyBorder="1" applyAlignment="1" applyProtection="1">
      <alignment horizontal="center"/>
    </xf>
    <xf numFmtId="0" fontId="12" fillId="0" borderId="4" xfId="0" applyFont="1" applyBorder="1" applyAlignment="1" applyProtection="1">
      <alignment horizontal="left" vertical="center" wrapText="1"/>
    </xf>
    <xf numFmtId="0" fontId="12" fillId="0" borderId="4" xfId="0" applyFont="1" applyBorder="1" applyAlignment="1" applyProtection="1">
      <alignment horizontal="center" wrapText="1"/>
    </xf>
    <xf numFmtId="0" fontId="12" fillId="0" borderId="4" xfId="0" applyFont="1" applyBorder="1" applyAlignment="1" applyProtection="1">
      <alignment horizontal="center" vertical="center" wrapText="1"/>
    </xf>
    <xf numFmtId="4" fontId="12" fillId="0" borderId="4" xfId="0" applyNumberFormat="1" applyFont="1" applyBorder="1" applyAlignment="1" applyProtection="1">
      <alignment horizontal="center"/>
    </xf>
    <xf numFmtId="4" fontId="12" fillId="0" borderId="7" xfId="0" applyNumberFormat="1" applyFont="1" applyBorder="1" applyAlignment="1" applyProtection="1">
      <alignment horizontal="center"/>
    </xf>
    <xf numFmtId="0" fontId="13" fillId="17" borderId="8" xfId="0" applyFont="1" applyFill="1" applyBorder="1" applyAlignment="1" applyProtection="1">
      <alignment horizontal="center" wrapText="1"/>
    </xf>
    <xf numFmtId="4" fontId="13" fillId="17" borderId="8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left" vertical="center" wrapText="1"/>
    </xf>
    <xf numFmtId="0" fontId="12" fillId="0" borderId="11" xfId="0" applyFont="1" applyBorder="1" applyAlignment="1" applyProtection="1">
      <alignment horizontal="left" vertical="center" wrapText="1"/>
    </xf>
    <xf numFmtId="0" fontId="13" fillId="15" borderId="8" xfId="0" applyFont="1" applyFill="1" applyBorder="1" applyAlignment="1" applyProtection="1">
      <alignment horizontal="left" vertical="center" wrapText="1"/>
    </xf>
    <xf numFmtId="0" fontId="13" fillId="15" borderId="8" xfId="0" applyFont="1" applyFill="1" applyBorder="1" applyAlignment="1" applyProtection="1">
      <alignment horizontal="center" wrapText="1"/>
    </xf>
    <xf numFmtId="0" fontId="13" fillId="15" borderId="8" xfId="0" applyFont="1" applyFill="1" applyBorder="1" applyAlignment="1" applyProtection="1">
      <alignment horizontal="center" vertical="center" wrapText="1"/>
    </xf>
    <xf numFmtId="4" fontId="13" fillId="15" borderId="8" xfId="0" applyNumberFormat="1" applyFont="1" applyFill="1" applyBorder="1" applyAlignment="1" applyProtection="1">
      <alignment horizontal="center" vertical="center" wrapText="1"/>
    </xf>
    <xf numFmtId="4" fontId="13" fillId="15" borderId="9" xfId="0" applyNumberFormat="1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center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wrapText="1"/>
    </xf>
    <xf numFmtId="0" fontId="13" fillId="0" borderId="8" xfId="0" applyFont="1" applyBorder="1" applyAlignment="1" applyProtection="1">
      <alignment horizontal="center" vertical="center" wrapText="1"/>
    </xf>
    <xf numFmtId="4" fontId="13" fillId="0" borderId="2" xfId="0" applyNumberFormat="1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/>
    </xf>
    <xf numFmtId="4" fontId="12" fillId="0" borderId="9" xfId="0" applyNumberFormat="1" applyFont="1" applyBorder="1" applyAlignment="1" applyProtection="1">
      <alignment horizontal="center" vertical="center" wrapText="1"/>
    </xf>
    <xf numFmtId="4" fontId="12" fillId="0" borderId="0" xfId="0" applyNumberFormat="1" applyFont="1" applyBorder="1" applyAlignment="1" applyProtection="1">
      <alignment horizontal="center"/>
    </xf>
    <xf numFmtId="0" fontId="12" fillId="0" borderId="2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43" fontId="3" fillId="0" borderId="2" xfId="1" applyNumberFormat="1" applyFont="1" applyBorder="1" applyAlignment="1" applyProtection="1">
      <alignment horizontal="left" vertical="center" wrapText="1"/>
    </xf>
    <xf numFmtId="164" fontId="15" fillId="0" borderId="2" xfId="1" applyFont="1" applyFill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164" fontId="3" fillId="0" borderId="2" xfId="1" applyFont="1" applyBorder="1" applyAlignment="1" applyProtection="1">
      <alignment vertical="center" wrapText="1"/>
    </xf>
    <xf numFmtId="4" fontId="3" fillId="0" borderId="2" xfId="0" applyNumberFormat="1" applyFont="1" applyBorder="1" applyAlignment="1" applyProtection="1">
      <alignment vertical="center" wrapText="1"/>
    </xf>
    <xf numFmtId="0" fontId="6" fillId="15" borderId="2" xfId="0" applyFont="1" applyFill="1" applyBorder="1" applyAlignment="1" applyProtection="1">
      <alignment horizontal="left" vertical="center" wrapText="1"/>
    </xf>
    <xf numFmtId="0" fontId="6" fillId="17" borderId="2" xfId="0" applyFont="1" applyFill="1" applyBorder="1" applyAlignment="1" applyProtection="1">
      <alignment horizontal="left" vertical="center" wrapText="1"/>
    </xf>
    <xf numFmtId="0" fontId="6" fillId="17" borderId="2" xfId="0" applyFont="1" applyFill="1" applyBorder="1" applyAlignment="1" applyProtection="1">
      <alignment horizontal="left" vertical="center"/>
    </xf>
    <xf numFmtId="0" fontId="6" fillId="16" borderId="2" xfId="0" applyFont="1" applyFill="1" applyBorder="1" applyAlignment="1" applyProtection="1">
      <alignment horizontal="left" vertical="center" wrapText="1"/>
    </xf>
    <xf numFmtId="0" fontId="0" fillId="0" borderId="2" xfId="0" applyFont="1" applyBorder="1" applyAlignment="1" applyProtection="1">
      <alignment horizontal="center" vertical="center" textRotation="90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textRotation="90"/>
    </xf>
    <xf numFmtId="4" fontId="0" fillId="0" borderId="2" xfId="0" applyNumberFormat="1" applyFont="1" applyBorder="1" applyAlignment="1" applyProtection="1">
      <alignment horizontal="center" vertical="center" textRotation="90" wrapText="1"/>
    </xf>
    <xf numFmtId="2" fontId="0" fillId="0" borderId="2" xfId="0" applyNumberFormat="1" applyFont="1" applyBorder="1" applyAlignment="1" applyProtection="1">
      <alignment horizontal="center" vertical="center" textRotation="90" wrapText="1"/>
    </xf>
    <xf numFmtId="0" fontId="6" fillId="0" borderId="2" xfId="0" applyFont="1" applyBorder="1" applyAlignment="1" applyProtection="1">
      <alignment horizontal="left" vertical="center" wrapText="1"/>
    </xf>
    <xf numFmtId="4" fontId="0" fillId="0" borderId="2" xfId="0" applyNumberFormat="1" applyFont="1" applyBorder="1" applyAlignment="1" applyProtection="1">
      <alignment horizontal="center" vertical="center" wrapText="1"/>
    </xf>
    <xf numFmtId="3" fontId="0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textRotation="90" wrapText="1"/>
    </xf>
    <xf numFmtId="4" fontId="6" fillId="15" borderId="2" xfId="0" applyNumberFormat="1" applyFont="1" applyFill="1" applyBorder="1" applyAlignment="1" applyProtection="1">
      <alignment horizontal="left" vertical="center" wrapText="1"/>
    </xf>
    <xf numFmtId="4" fontId="6" fillId="17" borderId="2" xfId="0" applyNumberFormat="1" applyFont="1" applyFill="1" applyBorder="1" applyAlignment="1" applyProtection="1">
      <alignment horizontal="left" vertical="center" wrapText="1"/>
    </xf>
    <xf numFmtId="3" fontId="0" fillId="0" borderId="0" xfId="0" applyNumberFormat="1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3" fontId="0" fillId="0" borderId="2" xfId="0" applyNumberFormat="1" applyFont="1" applyBorder="1" applyAlignment="1" applyProtection="1">
      <alignment horizontal="left" vertical="center" wrapText="1"/>
    </xf>
    <xf numFmtId="3" fontId="3" fillId="0" borderId="2" xfId="0" applyNumberFormat="1" applyFont="1" applyBorder="1" applyAlignment="1" applyProtection="1">
      <alignment horizontal="center" vertical="center"/>
    </xf>
    <xf numFmtId="3" fontId="3" fillId="0" borderId="2" xfId="0" applyNumberFormat="1" applyFont="1" applyBorder="1" applyAlignment="1" applyProtection="1">
      <alignment horizontal="center" vertical="center" wrapText="1"/>
    </xf>
    <xf numFmtId="0" fontId="13" fillId="15" borderId="2" xfId="0" applyFont="1" applyFill="1" applyBorder="1" applyAlignment="1" applyProtection="1">
      <alignment horizontal="left" vertical="center" wrapText="1"/>
    </xf>
    <xf numFmtId="0" fontId="13" fillId="17" borderId="2" xfId="0" applyFont="1" applyFill="1" applyBorder="1" applyAlignment="1" applyProtection="1">
      <alignment horizontal="left" vertical="center" wrapText="1"/>
    </xf>
    <xf numFmtId="0" fontId="13" fillId="15" borderId="8" xfId="0" applyFont="1" applyFill="1" applyBorder="1" applyAlignment="1" applyProtection="1">
      <alignment horizontal="left" vertical="center" wrapText="1"/>
    </xf>
    <xf numFmtId="0" fontId="13" fillId="15" borderId="4" xfId="0" applyFont="1" applyFill="1" applyBorder="1" applyAlignment="1" applyProtection="1">
      <alignment horizontal="left" vertical="center" wrapText="1"/>
    </xf>
    <xf numFmtId="0" fontId="13" fillId="17" borderId="8" xfId="0" applyFont="1" applyFill="1" applyBorder="1" applyAlignment="1" applyProtection="1">
      <alignment horizontal="left" vertical="center" wrapText="1"/>
    </xf>
    <xf numFmtId="0" fontId="13" fillId="12" borderId="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 textRotation="90" wrapText="1"/>
    </xf>
    <xf numFmtId="0" fontId="3" fillId="0" borderId="2" xfId="0" applyFont="1" applyBorder="1" applyAlignment="1" applyProtection="1">
      <alignment horizontal="center" textRotation="90" wrapText="1"/>
    </xf>
  </cellXfs>
  <cellStyles count="17">
    <cellStyle name="20% — акцент1 2" xfId="2"/>
    <cellStyle name="20% — акцент2 2" xfId="3"/>
    <cellStyle name="20% — акцент3 2" xfId="4"/>
    <cellStyle name="20% — акцент4 2" xfId="5"/>
    <cellStyle name="20% — акцент5 2" xfId="6"/>
    <cellStyle name="20% — акцент6 2" xfId="7"/>
    <cellStyle name="40% — акцент1 2" xfId="8"/>
    <cellStyle name="40% — акцент2 2" xfId="9"/>
    <cellStyle name="40% — акцент3 2" xfId="10"/>
    <cellStyle name="40% — акцент4 2" xfId="11"/>
    <cellStyle name="40% — акцент5 2" xfId="12"/>
    <cellStyle name="40% — акцент6 2" xfId="13"/>
    <cellStyle name="Обычный" xfId="0" builtinId="0"/>
    <cellStyle name="Обычный 2" xfId="14"/>
    <cellStyle name="Обычный 3" xfId="15"/>
    <cellStyle name="Примечание 2" xfId="16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DEEBF7"/>
      <rgbColor rgb="FF660066"/>
      <rgbColor rgb="FFFF66CC"/>
      <rgbColor rgb="FF0066CC"/>
      <rgbColor rgb="FFBDD7EE"/>
      <rgbColor rgb="FF000080"/>
      <rgbColor rgb="FFFF00FF"/>
      <rgbColor rgb="FFFFF2CC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E699"/>
      <rgbColor rgb="FF9DC3E6"/>
      <rgbColor rgb="FFDBDBDB"/>
      <rgbColor rgb="FFB4C7E7"/>
      <rgbColor rgb="FFF8CBAD"/>
      <rgbColor rgb="FF3366FF"/>
      <rgbColor rgb="FF33CCCC"/>
      <rgbColor rgb="FF99CC00"/>
      <rgbColor rgb="FFFBE5D6"/>
      <rgbColor rgb="FFFF9900"/>
      <rgbColor rgb="FFFF6600"/>
      <rgbColor rgb="FF666699"/>
      <rgbColor rgb="FFC5E0B4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975"/>
  <sheetViews>
    <sheetView view="pageBreakPreview" topLeftCell="B1" zoomScale="104" zoomScaleNormal="104" zoomScaleSheetLayoutView="104" workbookViewId="0">
      <selection activeCell="I125" sqref="I125"/>
    </sheetView>
  </sheetViews>
  <sheetFormatPr defaultColWidth="9.33203125" defaultRowHeight="12.75" x14ac:dyDescent="0.2"/>
  <cols>
    <col min="1" max="1" width="5.33203125" style="1" customWidth="1"/>
    <col min="2" max="2" width="88.33203125" style="2" customWidth="1"/>
    <col min="3" max="3" width="14.83203125" style="3" customWidth="1"/>
    <col min="4" max="4" width="9.33203125" style="1"/>
    <col min="5" max="5" width="15.5" style="1" customWidth="1"/>
    <col min="6" max="6" width="19.6640625" style="4" customWidth="1"/>
    <col min="7" max="7" width="18.5" style="1" customWidth="1"/>
    <col min="8" max="8" width="9.5" style="5" customWidth="1"/>
    <col min="9" max="9" width="14.5" style="6" customWidth="1"/>
    <col min="10" max="10" width="14.33203125" style="6" customWidth="1"/>
    <col min="11" max="11" width="12.83203125" style="1" customWidth="1"/>
    <col min="12" max="12" width="12.6640625" style="5" customWidth="1"/>
    <col min="13" max="13" width="20" style="1" customWidth="1"/>
    <col min="14" max="15" width="9.6640625" style="1" customWidth="1"/>
    <col min="16" max="16" width="20" style="2" customWidth="1"/>
    <col min="17" max="17" width="11.83203125" style="7" customWidth="1"/>
    <col min="18" max="18" width="11.5" style="2" customWidth="1"/>
    <col min="19" max="19" width="11.83203125" style="1" customWidth="1"/>
    <col min="20" max="20" width="7.1640625" style="8" customWidth="1"/>
    <col min="21" max="21" width="18.1640625" style="9" customWidth="1"/>
    <col min="22" max="22" width="9.33203125" style="9"/>
    <col min="23" max="23" width="16" style="9" customWidth="1"/>
    <col min="24" max="1024" width="9.33203125" style="9"/>
  </cols>
  <sheetData>
    <row r="1" spans="1:71" s="11" customFormat="1" ht="54" customHeight="1" x14ac:dyDescent="0.2">
      <c r="A1" s="10"/>
      <c r="C1" s="12"/>
      <c r="D1" s="10"/>
      <c r="E1" s="10"/>
      <c r="F1" s="13"/>
      <c r="G1" s="14"/>
      <c r="H1" s="15"/>
      <c r="I1" s="16"/>
      <c r="J1" s="16"/>
      <c r="K1" s="10"/>
      <c r="L1" s="15"/>
      <c r="M1" s="17"/>
      <c r="N1" s="10"/>
      <c r="O1" s="10"/>
      <c r="P1" s="249" t="s">
        <v>0</v>
      </c>
      <c r="Q1" s="249"/>
      <c r="R1" s="249"/>
      <c r="S1" s="249"/>
      <c r="T1" s="18"/>
    </row>
    <row r="2" spans="1:71" s="11" customFormat="1" ht="28.5" customHeight="1" x14ac:dyDescent="0.2">
      <c r="A2" s="250" t="s">
        <v>1975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18"/>
    </row>
    <row r="3" spans="1:71" s="11" customFormat="1" ht="15" customHeight="1" x14ac:dyDescent="0.2">
      <c r="A3" s="251" t="s">
        <v>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18"/>
    </row>
    <row r="4" spans="1:71" s="11" customFormat="1" ht="26.25" customHeight="1" x14ac:dyDescent="0.2">
      <c r="A4" s="252" t="s">
        <v>3</v>
      </c>
      <c r="B4" s="252" t="s">
        <v>4</v>
      </c>
      <c r="C4" s="252" t="s">
        <v>5</v>
      </c>
      <c r="D4" s="252"/>
      <c r="E4" s="248" t="s">
        <v>6</v>
      </c>
      <c r="F4" s="248" t="s">
        <v>7</v>
      </c>
      <c r="G4" s="248" t="s">
        <v>8</v>
      </c>
      <c r="H4" s="253" t="s">
        <v>9</v>
      </c>
      <c r="I4" s="254" t="s">
        <v>10</v>
      </c>
      <c r="J4" s="252" t="s">
        <v>11</v>
      </c>
      <c r="K4" s="252"/>
      <c r="L4" s="248" t="s">
        <v>12</v>
      </c>
      <c r="M4" s="252" t="s">
        <v>13</v>
      </c>
      <c r="N4" s="252"/>
      <c r="O4" s="252"/>
      <c r="P4" s="252"/>
      <c r="Q4" s="255" t="s">
        <v>14</v>
      </c>
      <c r="R4" s="254" t="s">
        <v>15</v>
      </c>
      <c r="S4" s="248" t="s">
        <v>16</v>
      </c>
      <c r="T4" s="18"/>
    </row>
    <row r="5" spans="1:71" s="11" customFormat="1" ht="126" customHeight="1" x14ac:dyDescent="0.2">
      <c r="A5" s="252"/>
      <c r="B5" s="252"/>
      <c r="C5" s="248" t="s">
        <v>17</v>
      </c>
      <c r="D5" s="248" t="s">
        <v>18</v>
      </c>
      <c r="E5" s="248"/>
      <c r="F5" s="248"/>
      <c r="G5" s="248"/>
      <c r="H5" s="253"/>
      <c r="I5" s="254"/>
      <c r="J5" s="21" t="s">
        <v>19</v>
      </c>
      <c r="K5" s="20" t="s">
        <v>20</v>
      </c>
      <c r="L5" s="248"/>
      <c r="M5" s="21" t="s">
        <v>19</v>
      </c>
      <c r="N5" s="20" t="s">
        <v>21</v>
      </c>
      <c r="O5" s="20" t="s">
        <v>22</v>
      </c>
      <c r="P5" s="21" t="s">
        <v>23</v>
      </c>
      <c r="Q5" s="255"/>
      <c r="R5" s="254"/>
      <c r="S5" s="248"/>
      <c r="T5" s="18"/>
    </row>
    <row r="6" spans="1:71" s="11" customFormat="1" ht="98.25" customHeight="1" x14ac:dyDescent="0.2">
      <c r="A6" s="252"/>
      <c r="B6" s="252"/>
      <c r="C6" s="248"/>
      <c r="D6" s="248"/>
      <c r="E6" s="248"/>
      <c r="F6" s="248"/>
      <c r="G6" s="248"/>
      <c r="H6" s="253"/>
      <c r="I6" s="22" t="s">
        <v>24</v>
      </c>
      <c r="J6" s="22" t="s">
        <v>24</v>
      </c>
      <c r="K6" s="19" t="s">
        <v>24</v>
      </c>
      <c r="L6" s="19" t="s">
        <v>25</v>
      </c>
      <c r="M6" s="22" t="s">
        <v>26</v>
      </c>
      <c r="N6" s="19" t="s">
        <v>26</v>
      </c>
      <c r="O6" s="19" t="s">
        <v>26</v>
      </c>
      <c r="P6" s="22" t="s">
        <v>26</v>
      </c>
      <c r="Q6" s="23" t="s">
        <v>27</v>
      </c>
      <c r="R6" s="22" t="s">
        <v>27</v>
      </c>
      <c r="S6" s="248"/>
      <c r="T6" s="18"/>
    </row>
    <row r="7" spans="1:71" s="1" customFormat="1" ht="24.75" customHeight="1" x14ac:dyDescent="0.2">
      <c r="A7" s="24" t="s">
        <v>28</v>
      </c>
      <c r="B7" s="24">
        <v>2</v>
      </c>
      <c r="C7" s="24" t="s">
        <v>29</v>
      </c>
      <c r="D7" s="24" t="s">
        <v>30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5">
        <v>10</v>
      </c>
      <c r="K7" s="25">
        <v>11</v>
      </c>
      <c r="L7" s="24">
        <v>12</v>
      </c>
      <c r="M7" s="24">
        <v>13</v>
      </c>
      <c r="N7" s="25">
        <v>14</v>
      </c>
      <c r="O7" s="24">
        <v>15</v>
      </c>
      <c r="P7" s="24">
        <v>16</v>
      </c>
      <c r="Q7" s="25">
        <v>17</v>
      </c>
      <c r="R7" s="26">
        <v>18</v>
      </c>
      <c r="S7" s="26">
        <v>19</v>
      </c>
      <c r="T7" s="6"/>
    </row>
    <row r="8" spans="1:71" s="2" customFormat="1" ht="13.35" customHeight="1" x14ac:dyDescent="0.2">
      <c r="A8" s="244" t="s">
        <v>31</v>
      </c>
      <c r="B8" s="244"/>
      <c r="C8" s="28">
        <f>C9+C12+C15</f>
        <v>856</v>
      </c>
      <c r="D8" s="29"/>
      <c r="E8" s="29"/>
      <c r="F8" s="27"/>
      <c r="G8" s="29"/>
      <c r="H8" s="28"/>
      <c r="I8" s="30">
        <f>I9+I12+I15</f>
        <v>652303.44000000006</v>
      </c>
      <c r="J8" s="30">
        <f>J9+J12+J15</f>
        <v>547333.62</v>
      </c>
      <c r="K8" s="30">
        <f>K9+K12+K15</f>
        <v>373580.48</v>
      </c>
      <c r="L8" s="30">
        <f>L9+L12+L15</f>
        <v>11803</v>
      </c>
      <c r="M8" s="30">
        <f>M9+M12+M15</f>
        <v>1202409870.793884</v>
      </c>
      <c r="N8" s="29"/>
      <c r="O8" s="29"/>
      <c r="P8" s="30">
        <f>M8</f>
        <v>1202409870.793884</v>
      </c>
      <c r="Q8" s="31"/>
      <c r="R8" s="30"/>
      <c r="S8" s="29"/>
      <c r="T8" s="32"/>
    </row>
    <row r="9" spans="1:71" s="42" customFormat="1" ht="13.35" customHeight="1" x14ac:dyDescent="0.2">
      <c r="A9" s="247" t="s">
        <v>32</v>
      </c>
      <c r="B9" s="247"/>
      <c r="C9" s="34">
        <f>C170+C291+C311+C352+C388+C423+C477+C544+C570+C605+C639+C695+C734+C779+C810+C898+C952</f>
        <v>483</v>
      </c>
      <c r="D9" s="35"/>
      <c r="E9" s="35"/>
      <c r="F9" s="33"/>
      <c r="G9" s="35"/>
      <c r="H9" s="36"/>
      <c r="I9" s="37">
        <f>I170+I291+I311+I352+I388+I423+I477+I544+I570+I605+I639+I695+I734+I779+I810+I898+I952</f>
        <v>317316.29000000004</v>
      </c>
      <c r="J9" s="37">
        <f>J170+J291+J311+J352+J388+J423+J477+J544+J570+J605+J639+J695+J734+J779+J810+J898+J952</f>
        <v>268498.37999999995</v>
      </c>
      <c r="K9" s="38">
        <f>K170+K291+K311+K352+K388+K423+K477+K544+K570+K605+K639+K695+K734+K779+K810+K898+K952</f>
        <v>184353.47000000006</v>
      </c>
      <c r="L9" s="39">
        <f>L170+L291+L311+L352+L388+L423+L477+L544+L570+L605+L639+L695+L734+L779+L810+L898+L952</f>
        <v>5974</v>
      </c>
      <c r="M9" s="38">
        <f>M170+M291+M311+M352+M388+M423+M477+M544+M570+M605+M639+M695+M734+M779+M810+M898+M952</f>
        <v>103747679.83323431</v>
      </c>
      <c r="N9" s="40">
        <v>0</v>
      </c>
      <c r="O9" s="40">
        <v>0</v>
      </c>
      <c r="P9" s="38">
        <f>M9</f>
        <v>103747679.83323431</v>
      </c>
      <c r="Q9" s="41"/>
      <c r="R9" s="40"/>
      <c r="S9" s="35">
        <v>2019</v>
      </c>
      <c r="T9" s="3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</row>
    <row r="10" spans="1:71" s="2" customFormat="1" ht="13.35" customHeight="1" x14ac:dyDescent="0.2">
      <c r="A10" s="43"/>
      <c r="B10" s="43" t="s">
        <v>33</v>
      </c>
      <c r="C10" s="44">
        <f>C9-C11</f>
        <v>483</v>
      </c>
      <c r="D10" s="45"/>
      <c r="E10" s="45"/>
      <c r="F10" s="43"/>
      <c r="G10" s="45"/>
      <c r="H10" s="46"/>
      <c r="I10" s="47">
        <f>I9-I11</f>
        <v>317316.29000000004</v>
      </c>
      <c r="J10" s="47">
        <f>J9-J11</f>
        <v>268498.37999999995</v>
      </c>
      <c r="K10" s="47">
        <f>K9-K11</f>
        <v>184353.47000000006</v>
      </c>
      <c r="L10" s="48">
        <f>L9-L11</f>
        <v>5974</v>
      </c>
      <c r="M10" s="49">
        <f>M9-M11</f>
        <v>103747679.83323431</v>
      </c>
      <c r="N10" s="50">
        <v>0</v>
      </c>
      <c r="O10" s="50">
        <v>0</v>
      </c>
      <c r="P10" s="49">
        <f>M10</f>
        <v>103747679.83323431</v>
      </c>
      <c r="Q10" s="51"/>
      <c r="R10" s="50"/>
      <c r="S10" s="45"/>
      <c r="T10" s="32"/>
    </row>
    <row r="11" spans="1:71" s="2" customFormat="1" ht="13.35" customHeight="1" x14ac:dyDescent="0.2">
      <c r="A11" s="52"/>
      <c r="B11" s="52" t="s">
        <v>34</v>
      </c>
      <c r="C11" s="53">
        <v>0</v>
      </c>
      <c r="D11" s="54"/>
      <c r="E11" s="54"/>
      <c r="F11" s="52"/>
      <c r="G11" s="54"/>
      <c r="H11" s="55"/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7"/>
      <c r="R11" s="58"/>
      <c r="S11" s="54"/>
      <c r="T11" s="32"/>
    </row>
    <row r="12" spans="1:71" s="42" customFormat="1" ht="13.35" customHeight="1" x14ac:dyDescent="0.2">
      <c r="A12" s="247" t="s">
        <v>35</v>
      </c>
      <c r="B12" s="247"/>
      <c r="C12" s="34">
        <f>C214+C299+C315+C364+C399+C431+C486+C559+C578+C612+C669+C698+C745+C783+C841+C921+C956</f>
        <v>215</v>
      </c>
      <c r="D12" s="35"/>
      <c r="E12" s="35"/>
      <c r="F12" s="33"/>
      <c r="G12" s="35"/>
      <c r="H12" s="36"/>
      <c r="I12" s="37">
        <f t="shared" ref="I12:P12" si="0">I214+I299+I315+I364+I399+I431+I486+I559+I578+I612+I669+I698+I745+I783+I841+I921+I956</f>
        <v>169396.31</v>
      </c>
      <c r="J12" s="37">
        <f t="shared" si="0"/>
        <v>142262.22999999998</v>
      </c>
      <c r="K12" s="37">
        <f t="shared" si="0"/>
        <v>106468.44</v>
      </c>
      <c r="L12" s="37">
        <f t="shared" si="0"/>
        <v>2914</v>
      </c>
      <c r="M12" s="37">
        <f t="shared" si="0"/>
        <v>561499157.40913522</v>
      </c>
      <c r="N12" s="37">
        <f t="shared" si="0"/>
        <v>0</v>
      </c>
      <c r="O12" s="37">
        <f t="shared" si="0"/>
        <v>0</v>
      </c>
      <c r="P12" s="37">
        <f t="shared" si="0"/>
        <v>561499157.40913522</v>
      </c>
      <c r="Q12" s="41"/>
      <c r="R12" s="40"/>
      <c r="S12" s="35">
        <v>2020</v>
      </c>
      <c r="T12" s="3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</row>
    <row r="13" spans="1:71" s="2" customFormat="1" ht="13.35" customHeight="1" x14ac:dyDescent="0.2">
      <c r="A13" s="43"/>
      <c r="B13" s="43" t="s">
        <v>36</v>
      </c>
      <c r="C13" s="44">
        <f>C12-C14</f>
        <v>214</v>
      </c>
      <c r="D13" s="45"/>
      <c r="E13" s="45"/>
      <c r="F13" s="43"/>
      <c r="G13" s="45"/>
      <c r="H13" s="46"/>
      <c r="I13" s="47">
        <f>I12-I14</f>
        <v>168914.31</v>
      </c>
      <c r="J13" s="47">
        <f>J12-J14</f>
        <v>141997.22999999998</v>
      </c>
      <c r="K13" s="47">
        <f>K12-K14</f>
        <v>106203.44</v>
      </c>
      <c r="L13" s="48">
        <f>L12-L14</f>
        <v>2913</v>
      </c>
      <c r="M13" s="49">
        <f>M12-M14</f>
        <v>560069985.90913522</v>
      </c>
      <c r="N13" s="50">
        <v>0</v>
      </c>
      <c r="O13" s="50">
        <v>0</v>
      </c>
      <c r="P13" s="49">
        <f>M13</f>
        <v>560069985.90913522</v>
      </c>
      <c r="Q13" s="51"/>
      <c r="R13" s="50"/>
      <c r="S13" s="45"/>
      <c r="T13" s="32"/>
    </row>
    <row r="14" spans="1:71" s="2" customFormat="1" ht="13.35" customHeight="1" x14ac:dyDescent="0.2">
      <c r="A14" s="52"/>
      <c r="B14" s="52" t="s">
        <v>37</v>
      </c>
      <c r="C14" s="53">
        <v>1</v>
      </c>
      <c r="D14" s="54"/>
      <c r="E14" s="54"/>
      <c r="F14" s="52"/>
      <c r="G14" s="54"/>
      <c r="H14" s="55"/>
      <c r="I14" s="56">
        <f>I900</f>
        <v>482</v>
      </c>
      <c r="J14" s="56">
        <f t="shared" ref="J14:P14" si="1">J900</f>
        <v>265</v>
      </c>
      <c r="K14" s="56">
        <f t="shared" si="1"/>
        <v>265</v>
      </c>
      <c r="L14" s="56">
        <f t="shared" si="1"/>
        <v>1</v>
      </c>
      <c r="M14" s="56">
        <f t="shared" si="1"/>
        <v>1429171.5</v>
      </c>
      <c r="N14" s="56">
        <f t="shared" si="1"/>
        <v>0</v>
      </c>
      <c r="O14" s="56">
        <f t="shared" si="1"/>
        <v>0</v>
      </c>
      <c r="P14" s="56">
        <f t="shared" si="1"/>
        <v>1429171.5</v>
      </c>
      <c r="Q14" s="57"/>
      <c r="R14" s="58"/>
      <c r="S14" s="54"/>
      <c r="T14" s="32"/>
    </row>
    <row r="15" spans="1:71" s="42" customFormat="1" ht="13.35" customHeight="1" x14ac:dyDescent="0.2">
      <c r="A15" s="247" t="s">
        <v>38</v>
      </c>
      <c r="B15" s="247"/>
      <c r="C15" s="34">
        <f>C262+C317+C369+C405+C437+C499+C563+C581+C616+C676+C716+C756+C786+C873+C930+C958+C302</f>
        <v>158</v>
      </c>
      <c r="D15" s="34"/>
      <c r="E15" s="34"/>
      <c r="F15" s="34"/>
      <c r="G15" s="34"/>
      <c r="H15" s="34"/>
      <c r="I15" s="60">
        <f t="shared" ref="I15:P15" si="2">I262+I317+I369+I405+I437+I499+I563+I581+I616+I676+I716+I756+I786+I873+I930+I958+I302</f>
        <v>165590.84000000003</v>
      </c>
      <c r="J15" s="60">
        <f t="shared" si="2"/>
        <v>136573.01000000004</v>
      </c>
      <c r="K15" s="60">
        <f t="shared" si="2"/>
        <v>82758.569999999978</v>
      </c>
      <c r="L15" s="60">
        <f t="shared" si="2"/>
        <v>2915</v>
      </c>
      <c r="M15" s="60">
        <f t="shared" si="2"/>
        <v>537163033.55151451</v>
      </c>
      <c r="N15" s="34">
        <f t="shared" si="2"/>
        <v>0</v>
      </c>
      <c r="O15" s="34">
        <f t="shared" si="2"/>
        <v>0</v>
      </c>
      <c r="P15" s="60">
        <f t="shared" si="2"/>
        <v>537163033.55151451</v>
      </c>
      <c r="Q15" s="41"/>
      <c r="R15" s="40"/>
      <c r="S15" s="35">
        <v>2021</v>
      </c>
      <c r="T15" s="3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</row>
    <row r="16" spans="1:71" s="2" customFormat="1" ht="13.35" customHeight="1" x14ac:dyDescent="0.2">
      <c r="A16" s="43"/>
      <c r="B16" s="43" t="s">
        <v>39</v>
      </c>
      <c r="C16" s="44">
        <f>C15-C17</f>
        <v>158</v>
      </c>
      <c r="D16" s="44"/>
      <c r="E16" s="44"/>
      <c r="F16" s="44"/>
      <c r="G16" s="44"/>
      <c r="H16" s="44"/>
      <c r="I16" s="49">
        <f>I15-I17</f>
        <v>165590.84000000003</v>
      </c>
      <c r="J16" s="49">
        <f>J15-J17</f>
        <v>136573.01000000004</v>
      </c>
      <c r="K16" s="49">
        <f>K15-K17</f>
        <v>82758.569999999978</v>
      </c>
      <c r="L16" s="49">
        <f>L15-L17</f>
        <v>2915</v>
      </c>
      <c r="M16" s="49">
        <f>M15-M17</f>
        <v>537163033.55151451</v>
      </c>
      <c r="N16" s="50">
        <v>0</v>
      </c>
      <c r="O16" s="50">
        <v>0</v>
      </c>
      <c r="P16" s="49">
        <f>M16</f>
        <v>537163033.55151451</v>
      </c>
      <c r="Q16" s="51"/>
      <c r="R16" s="50"/>
      <c r="S16" s="45"/>
      <c r="T16" s="32"/>
    </row>
    <row r="17" spans="1:23" s="2" customFormat="1" ht="13.35" customHeight="1" x14ac:dyDescent="0.2">
      <c r="A17" s="52"/>
      <c r="B17" s="52" t="s">
        <v>40</v>
      </c>
      <c r="C17" s="53">
        <v>0</v>
      </c>
      <c r="D17" s="53"/>
      <c r="E17" s="53"/>
      <c r="F17" s="53"/>
      <c r="G17" s="53"/>
      <c r="H17" s="53"/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59">
        <v>0</v>
      </c>
      <c r="Q17" s="57"/>
      <c r="R17" s="58"/>
      <c r="S17" s="54"/>
      <c r="T17" s="32"/>
    </row>
    <row r="18" spans="1:23" s="2" customFormat="1" ht="13.35" customHeight="1" x14ac:dyDescent="0.2">
      <c r="A18" s="61"/>
      <c r="B18" s="62" t="s">
        <v>41</v>
      </c>
      <c r="C18" s="63"/>
      <c r="D18" s="61"/>
      <c r="E18" s="61"/>
      <c r="F18" s="64"/>
      <c r="G18" s="61"/>
      <c r="H18" s="65"/>
      <c r="I18" s="66"/>
      <c r="J18" s="66"/>
      <c r="K18" s="61"/>
      <c r="L18" s="65"/>
      <c r="M18" s="66"/>
      <c r="N18" s="66"/>
      <c r="O18" s="66"/>
      <c r="P18" s="67"/>
      <c r="Q18" s="68"/>
      <c r="R18" s="69"/>
      <c r="S18" s="61"/>
      <c r="T18" s="32"/>
    </row>
    <row r="19" spans="1:23" s="2" customFormat="1" ht="12.75" customHeight="1" x14ac:dyDescent="0.2">
      <c r="A19" s="61">
        <v>1</v>
      </c>
      <c r="B19" s="64" t="s">
        <v>42</v>
      </c>
      <c r="C19" s="61">
        <v>1941</v>
      </c>
      <c r="D19" s="61"/>
      <c r="E19" s="61" t="s">
        <v>43</v>
      </c>
      <c r="F19" s="64" t="s">
        <v>44</v>
      </c>
      <c r="G19" s="61">
        <v>2</v>
      </c>
      <c r="H19" s="65">
        <v>2</v>
      </c>
      <c r="I19" s="66">
        <v>410</v>
      </c>
      <c r="J19" s="66">
        <v>375.2</v>
      </c>
      <c r="K19" s="61">
        <v>282.10000000000002</v>
      </c>
      <c r="L19" s="65">
        <v>8</v>
      </c>
      <c r="M19" s="66">
        <v>34549</v>
      </c>
      <c r="N19" s="66">
        <v>0</v>
      </c>
      <c r="O19" s="66">
        <v>0</v>
      </c>
      <c r="P19" s="66">
        <v>34549</v>
      </c>
      <c r="Q19" s="70">
        <f t="shared" ref="Q19:Q50" si="3">P19/J19</f>
        <v>92.0815565031983</v>
      </c>
      <c r="R19" s="61">
        <v>10477.1</v>
      </c>
      <c r="S19" s="61">
        <v>2019</v>
      </c>
      <c r="T19" s="32"/>
      <c r="W19" s="32"/>
    </row>
    <row r="20" spans="1:23" s="2" customFormat="1" ht="12.75" customHeight="1" x14ac:dyDescent="0.2">
      <c r="A20" s="61">
        <f t="shared" ref="A20:A51" si="4">A19+1</f>
        <v>2</v>
      </c>
      <c r="B20" s="64" t="s">
        <v>45</v>
      </c>
      <c r="C20" s="61">
        <v>1905</v>
      </c>
      <c r="D20" s="61">
        <v>1981</v>
      </c>
      <c r="E20" s="61" t="s">
        <v>43</v>
      </c>
      <c r="F20" s="64" t="s">
        <v>44</v>
      </c>
      <c r="G20" s="61">
        <v>2</v>
      </c>
      <c r="H20" s="65">
        <v>2</v>
      </c>
      <c r="I20" s="66">
        <v>421.5</v>
      </c>
      <c r="J20" s="66">
        <v>309.3</v>
      </c>
      <c r="K20" s="61">
        <v>309.3</v>
      </c>
      <c r="L20" s="65">
        <v>9</v>
      </c>
      <c r="M20" s="66">
        <v>35661</v>
      </c>
      <c r="N20" s="66">
        <v>0</v>
      </c>
      <c r="O20" s="66">
        <v>0</v>
      </c>
      <c r="P20" s="66">
        <f t="shared" ref="P20:P51" si="5">M20</f>
        <v>35661</v>
      </c>
      <c r="Q20" s="70">
        <f t="shared" si="3"/>
        <v>115.29582929194956</v>
      </c>
      <c r="R20" s="61">
        <v>10477.1</v>
      </c>
      <c r="S20" s="61">
        <v>2019</v>
      </c>
      <c r="T20" s="32"/>
      <c r="W20" s="32"/>
    </row>
    <row r="21" spans="1:23" s="2" customFormat="1" ht="12.75" customHeight="1" x14ac:dyDescent="0.2">
      <c r="A21" s="61">
        <f t="shared" si="4"/>
        <v>3</v>
      </c>
      <c r="B21" s="64" t="s">
        <v>46</v>
      </c>
      <c r="C21" s="61">
        <v>1948</v>
      </c>
      <c r="D21" s="61"/>
      <c r="E21" s="61" t="s">
        <v>43</v>
      </c>
      <c r="F21" s="64" t="s">
        <v>47</v>
      </c>
      <c r="G21" s="61">
        <v>2</v>
      </c>
      <c r="H21" s="65">
        <v>2</v>
      </c>
      <c r="I21" s="66">
        <v>661.5</v>
      </c>
      <c r="J21" s="66">
        <v>661.1</v>
      </c>
      <c r="K21" s="61">
        <v>605.79999999999995</v>
      </c>
      <c r="L21" s="65">
        <v>16</v>
      </c>
      <c r="M21" s="66">
        <v>213922.7</v>
      </c>
      <c r="N21" s="66">
        <v>0</v>
      </c>
      <c r="O21" s="66">
        <v>0</v>
      </c>
      <c r="P21" s="66">
        <f t="shared" si="5"/>
        <v>213922.7</v>
      </c>
      <c r="Q21" s="70">
        <f t="shared" si="3"/>
        <v>323.58599304189988</v>
      </c>
      <c r="R21" s="61">
        <v>10477.1</v>
      </c>
      <c r="S21" s="61">
        <v>2019</v>
      </c>
      <c r="T21" s="32"/>
      <c r="W21" s="32"/>
    </row>
    <row r="22" spans="1:23" s="2" customFormat="1" ht="12.75" customHeight="1" x14ac:dyDescent="0.2">
      <c r="A22" s="61">
        <f t="shared" si="4"/>
        <v>4</v>
      </c>
      <c r="B22" s="64" t="s">
        <v>48</v>
      </c>
      <c r="C22" s="61">
        <v>1961</v>
      </c>
      <c r="D22" s="61"/>
      <c r="E22" s="61" t="s">
        <v>43</v>
      </c>
      <c r="F22" s="64" t="s">
        <v>49</v>
      </c>
      <c r="G22" s="61">
        <v>4</v>
      </c>
      <c r="H22" s="65">
        <v>2</v>
      </c>
      <c r="I22" s="66">
        <v>2316</v>
      </c>
      <c r="J22" s="66">
        <v>1359</v>
      </c>
      <c r="K22" s="61">
        <v>1270.7</v>
      </c>
      <c r="L22" s="65">
        <v>32</v>
      </c>
      <c r="M22" s="66">
        <v>439753.37</v>
      </c>
      <c r="N22" s="66">
        <v>0</v>
      </c>
      <c r="O22" s="66">
        <v>0</v>
      </c>
      <c r="P22" s="66">
        <f t="shared" si="5"/>
        <v>439753.37</v>
      </c>
      <c r="Q22" s="70">
        <f t="shared" si="3"/>
        <v>323.58599705665932</v>
      </c>
      <c r="R22" s="61">
        <v>10477.1</v>
      </c>
      <c r="S22" s="61">
        <v>2019</v>
      </c>
      <c r="T22" s="32"/>
    </row>
    <row r="23" spans="1:23" s="2" customFormat="1" ht="12.75" customHeight="1" x14ac:dyDescent="0.2">
      <c r="A23" s="61">
        <f t="shared" si="4"/>
        <v>5</v>
      </c>
      <c r="B23" s="64" t="s">
        <v>50</v>
      </c>
      <c r="C23" s="61">
        <v>1959</v>
      </c>
      <c r="D23" s="61">
        <v>1986</v>
      </c>
      <c r="E23" s="61" t="s">
        <v>43</v>
      </c>
      <c r="F23" s="64" t="s">
        <v>44</v>
      </c>
      <c r="G23" s="61">
        <v>2</v>
      </c>
      <c r="H23" s="65">
        <v>2</v>
      </c>
      <c r="I23" s="66">
        <v>542.1</v>
      </c>
      <c r="J23" s="66">
        <v>495.9</v>
      </c>
      <c r="K23" s="61">
        <v>387.9</v>
      </c>
      <c r="L23" s="65">
        <v>16</v>
      </c>
      <c r="M23" s="66">
        <v>26213</v>
      </c>
      <c r="N23" s="66">
        <v>0</v>
      </c>
      <c r="O23" s="66">
        <v>0</v>
      </c>
      <c r="P23" s="66">
        <f t="shared" si="5"/>
        <v>26213</v>
      </c>
      <c r="Q23" s="70">
        <f t="shared" si="3"/>
        <v>52.859447469247833</v>
      </c>
      <c r="R23" s="61">
        <v>10477.1</v>
      </c>
      <c r="S23" s="61">
        <v>2019</v>
      </c>
      <c r="T23" s="32"/>
    </row>
    <row r="24" spans="1:23" s="2" customFormat="1" ht="12.75" customHeight="1" x14ac:dyDescent="0.2">
      <c r="A24" s="61">
        <f t="shared" si="4"/>
        <v>6</v>
      </c>
      <c r="B24" s="64" t="s">
        <v>51</v>
      </c>
      <c r="C24" s="61">
        <v>1960</v>
      </c>
      <c r="D24" s="61"/>
      <c r="E24" s="61" t="s">
        <v>43</v>
      </c>
      <c r="F24" s="64" t="s">
        <v>44</v>
      </c>
      <c r="G24" s="61">
        <v>2</v>
      </c>
      <c r="H24" s="65">
        <v>2</v>
      </c>
      <c r="I24" s="66">
        <v>553</v>
      </c>
      <c r="J24" s="66">
        <v>521.79999999999995</v>
      </c>
      <c r="K24" s="61">
        <v>361.6</v>
      </c>
      <c r="L24" s="65">
        <v>16</v>
      </c>
      <c r="M24" s="66">
        <v>29513</v>
      </c>
      <c r="N24" s="66">
        <v>0</v>
      </c>
      <c r="O24" s="66">
        <v>0</v>
      </c>
      <c r="P24" s="66">
        <f t="shared" si="5"/>
        <v>29513</v>
      </c>
      <c r="Q24" s="70">
        <f t="shared" si="3"/>
        <v>56.55998466845535</v>
      </c>
      <c r="R24" s="61">
        <v>10477.1</v>
      </c>
      <c r="S24" s="61">
        <v>2019</v>
      </c>
      <c r="T24" s="32"/>
    </row>
    <row r="25" spans="1:23" s="2" customFormat="1" ht="12.75" customHeight="1" x14ac:dyDescent="0.2">
      <c r="A25" s="61">
        <f t="shared" si="4"/>
        <v>7</v>
      </c>
      <c r="B25" s="64" t="s">
        <v>52</v>
      </c>
      <c r="C25" s="61">
        <v>1928</v>
      </c>
      <c r="D25" s="61">
        <v>1970</v>
      </c>
      <c r="E25" s="61" t="s">
        <v>43</v>
      </c>
      <c r="F25" s="64" t="s">
        <v>44</v>
      </c>
      <c r="G25" s="61">
        <v>2</v>
      </c>
      <c r="H25" s="65">
        <v>2</v>
      </c>
      <c r="I25" s="66">
        <v>606</v>
      </c>
      <c r="J25" s="66">
        <v>587.77</v>
      </c>
      <c r="K25" s="61">
        <v>468.57</v>
      </c>
      <c r="L25" s="65">
        <v>13</v>
      </c>
      <c r="M25" s="66">
        <v>37664</v>
      </c>
      <c r="N25" s="66">
        <v>0</v>
      </c>
      <c r="O25" s="66">
        <v>0</v>
      </c>
      <c r="P25" s="66">
        <f t="shared" si="5"/>
        <v>37664</v>
      </c>
      <c r="Q25" s="70">
        <f t="shared" si="3"/>
        <v>64.079486874117435</v>
      </c>
      <c r="R25" s="61">
        <v>10477.1</v>
      </c>
      <c r="S25" s="61">
        <v>2019</v>
      </c>
      <c r="T25" s="32"/>
    </row>
    <row r="26" spans="1:23" s="2" customFormat="1" ht="12.75" customHeight="1" x14ac:dyDescent="0.2">
      <c r="A26" s="61">
        <f t="shared" si="4"/>
        <v>8</v>
      </c>
      <c r="B26" s="64" t="s">
        <v>53</v>
      </c>
      <c r="C26" s="61">
        <v>1959</v>
      </c>
      <c r="D26" s="61"/>
      <c r="E26" s="61" t="s">
        <v>43</v>
      </c>
      <c r="F26" s="64" t="s">
        <v>54</v>
      </c>
      <c r="G26" s="61">
        <v>2</v>
      </c>
      <c r="H26" s="65">
        <v>2</v>
      </c>
      <c r="I26" s="66">
        <v>598.4</v>
      </c>
      <c r="J26" s="66">
        <v>543.79999999999995</v>
      </c>
      <c r="K26" s="61">
        <v>370.6</v>
      </c>
      <c r="L26" s="65">
        <v>16</v>
      </c>
      <c r="M26" s="66">
        <v>36737</v>
      </c>
      <c r="N26" s="66">
        <v>0</v>
      </c>
      <c r="O26" s="66">
        <v>0</v>
      </c>
      <c r="P26" s="66">
        <f t="shared" si="5"/>
        <v>36737</v>
      </c>
      <c r="Q26" s="70">
        <f t="shared" si="3"/>
        <v>67.556086796616412</v>
      </c>
      <c r="R26" s="61">
        <v>10477.1</v>
      </c>
      <c r="S26" s="61">
        <v>2019</v>
      </c>
      <c r="T26" s="32"/>
    </row>
    <row r="27" spans="1:23" s="2" customFormat="1" ht="12.75" customHeight="1" x14ac:dyDescent="0.2">
      <c r="A27" s="61">
        <f t="shared" si="4"/>
        <v>9</v>
      </c>
      <c r="B27" s="64" t="s">
        <v>55</v>
      </c>
      <c r="C27" s="61">
        <v>1958</v>
      </c>
      <c r="D27" s="61"/>
      <c r="E27" s="61" t="s">
        <v>43</v>
      </c>
      <c r="F27" s="64" t="s">
        <v>54</v>
      </c>
      <c r="G27" s="61">
        <v>2</v>
      </c>
      <c r="H27" s="65">
        <v>2</v>
      </c>
      <c r="I27" s="66">
        <v>571</v>
      </c>
      <c r="J27" s="66">
        <v>516.4</v>
      </c>
      <c r="K27" s="61">
        <v>375.2</v>
      </c>
      <c r="L27" s="65">
        <v>16</v>
      </c>
      <c r="M27" s="66">
        <v>36015</v>
      </c>
      <c r="N27" s="66">
        <v>0</v>
      </c>
      <c r="O27" s="66">
        <v>0</v>
      </c>
      <c r="P27" s="66">
        <f t="shared" si="5"/>
        <v>36015</v>
      </c>
      <c r="Q27" s="70">
        <f t="shared" si="3"/>
        <v>69.742447714949648</v>
      </c>
      <c r="R27" s="61">
        <v>10477.1</v>
      </c>
      <c r="S27" s="61">
        <v>2019</v>
      </c>
      <c r="T27" s="32"/>
    </row>
    <row r="28" spans="1:23" s="2" customFormat="1" ht="12.75" customHeight="1" x14ac:dyDescent="0.2">
      <c r="A28" s="61">
        <f t="shared" si="4"/>
        <v>10</v>
      </c>
      <c r="B28" s="64" t="s">
        <v>56</v>
      </c>
      <c r="C28" s="61">
        <v>1958</v>
      </c>
      <c r="D28" s="61"/>
      <c r="E28" s="61" t="s">
        <v>43</v>
      </c>
      <c r="F28" s="64" t="s">
        <v>54</v>
      </c>
      <c r="G28" s="61">
        <v>2</v>
      </c>
      <c r="H28" s="65">
        <v>2</v>
      </c>
      <c r="I28" s="66">
        <v>583.70000000000005</v>
      </c>
      <c r="J28" s="66">
        <v>529.1</v>
      </c>
      <c r="K28" s="61">
        <v>360.2</v>
      </c>
      <c r="L28" s="65">
        <v>16</v>
      </c>
      <c r="M28" s="66">
        <v>30876</v>
      </c>
      <c r="N28" s="66">
        <v>0</v>
      </c>
      <c r="O28" s="66">
        <v>0</v>
      </c>
      <c r="P28" s="66">
        <f t="shared" si="5"/>
        <v>30876</v>
      </c>
      <c r="Q28" s="70">
        <f t="shared" si="3"/>
        <v>58.355698355698351</v>
      </c>
      <c r="R28" s="61">
        <v>10477.1</v>
      </c>
      <c r="S28" s="61">
        <v>2019</v>
      </c>
      <c r="T28" s="32"/>
    </row>
    <row r="29" spans="1:23" s="2" customFormat="1" ht="12.75" customHeight="1" x14ac:dyDescent="0.2">
      <c r="A29" s="61">
        <f t="shared" si="4"/>
        <v>11</v>
      </c>
      <c r="B29" s="64" t="s">
        <v>57</v>
      </c>
      <c r="C29" s="61">
        <v>1959</v>
      </c>
      <c r="D29" s="61"/>
      <c r="E29" s="61" t="s">
        <v>43</v>
      </c>
      <c r="F29" s="64" t="s">
        <v>54</v>
      </c>
      <c r="G29" s="61">
        <v>2</v>
      </c>
      <c r="H29" s="65">
        <v>2</v>
      </c>
      <c r="I29" s="66">
        <v>586.70000000000005</v>
      </c>
      <c r="J29" s="66">
        <v>532.1</v>
      </c>
      <c r="K29" s="61">
        <v>325.89999999999998</v>
      </c>
      <c r="L29" s="65">
        <v>16</v>
      </c>
      <c r="M29" s="66">
        <v>30878</v>
      </c>
      <c r="N29" s="66">
        <v>0</v>
      </c>
      <c r="O29" s="66">
        <v>0</v>
      </c>
      <c r="P29" s="66">
        <f t="shared" si="5"/>
        <v>30878</v>
      </c>
      <c r="Q29" s="70">
        <f t="shared" si="3"/>
        <v>58.030445404999057</v>
      </c>
      <c r="R29" s="61">
        <v>10477.1</v>
      </c>
      <c r="S29" s="61">
        <v>2019</v>
      </c>
      <c r="T29" s="32"/>
    </row>
    <row r="30" spans="1:23" s="2" customFormat="1" ht="12.75" customHeight="1" x14ac:dyDescent="0.2">
      <c r="A30" s="61">
        <f t="shared" si="4"/>
        <v>12</v>
      </c>
      <c r="B30" s="64" t="s">
        <v>58</v>
      </c>
      <c r="C30" s="61">
        <v>1940</v>
      </c>
      <c r="D30" s="61"/>
      <c r="E30" s="61" t="s">
        <v>43</v>
      </c>
      <c r="F30" s="64" t="s">
        <v>44</v>
      </c>
      <c r="G30" s="61">
        <v>2</v>
      </c>
      <c r="H30" s="65">
        <v>2</v>
      </c>
      <c r="I30" s="66">
        <v>751.6</v>
      </c>
      <c r="J30" s="66">
        <v>730.5</v>
      </c>
      <c r="K30" s="61">
        <v>382.1</v>
      </c>
      <c r="L30" s="65">
        <v>20</v>
      </c>
      <c r="M30" s="66">
        <v>33998</v>
      </c>
      <c r="N30" s="66">
        <v>0</v>
      </c>
      <c r="O30" s="66">
        <v>0</v>
      </c>
      <c r="P30" s="66">
        <f t="shared" si="5"/>
        <v>33998</v>
      </c>
      <c r="Q30" s="70">
        <f t="shared" si="3"/>
        <v>46.540725530458587</v>
      </c>
      <c r="R30" s="61">
        <v>10477.1</v>
      </c>
      <c r="S30" s="61">
        <v>2019</v>
      </c>
      <c r="T30" s="32"/>
    </row>
    <row r="31" spans="1:23" s="2" customFormat="1" ht="12.75" customHeight="1" x14ac:dyDescent="0.2">
      <c r="A31" s="61">
        <f t="shared" si="4"/>
        <v>13</v>
      </c>
      <c r="B31" s="64" t="s">
        <v>59</v>
      </c>
      <c r="C31" s="61">
        <v>1926</v>
      </c>
      <c r="D31" s="61"/>
      <c r="E31" s="61" t="s">
        <v>43</v>
      </c>
      <c r="F31" s="64" t="s">
        <v>44</v>
      </c>
      <c r="G31" s="61">
        <v>2</v>
      </c>
      <c r="H31" s="65">
        <v>3</v>
      </c>
      <c r="I31" s="66">
        <v>692.5</v>
      </c>
      <c r="J31" s="66">
        <v>691.8</v>
      </c>
      <c r="K31" s="61">
        <v>458.6</v>
      </c>
      <c r="L31" s="65">
        <v>20</v>
      </c>
      <c r="M31" s="66">
        <v>44880</v>
      </c>
      <c r="N31" s="66">
        <v>0</v>
      </c>
      <c r="O31" s="66">
        <v>0</v>
      </c>
      <c r="P31" s="66">
        <f t="shared" si="5"/>
        <v>44880</v>
      </c>
      <c r="Q31" s="70">
        <f t="shared" si="3"/>
        <v>64.874241110147452</v>
      </c>
      <c r="R31" s="61">
        <v>10477.1</v>
      </c>
      <c r="S31" s="61">
        <v>2019</v>
      </c>
      <c r="T31" s="32"/>
    </row>
    <row r="32" spans="1:23" s="2" customFormat="1" ht="12.75" customHeight="1" x14ac:dyDescent="0.2">
      <c r="A32" s="61">
        <f t="shared" si="4"/>
        <v>14</v>
      </c>
      <c r="B32" s="64" t="s">
        <v>60</v>
      </c>
      <c r="C32" s="61">
        <v>1958</v>
      </c>
      <c r="D32" s="61"/>
      <c r="E32" s="61" t="s">
        <v>43</v>
      </c>
      <c r="F32" s="64" t="s">
        <v>44</v>
      </c>
      <c r="G32" s="61">
        <v>2</v>
      </c>
      <c r="H32" s="65">
        <v>2</v>
      </c>
      <c r="I32" s="66">
        <v>511</v>
      </c>
      <c r="J32" s="66">
        <v>510.5</v>
      </c>
      <c r="K32" s="61">
        <v>375.9</v>
      </c>
      <c r="L32" s="65">
        <v>16</v>
      </c>
      <c r="M32" s="66">
        <v>31573</v>
      </c>
      <c r="N32" s="66">
        <v>0</v>
      </c>
      <c r="O32" s="66">
        <v>0</v>
      </c>
      <c r="P32" s="66">
        <f t="shared" si="5"/>
        <v>31573</v>
      </c>
      <c r="Q32" s="70">
        <f t="shared" si="3"/>
        <v>61.84720861900098</v>
      </c>
      <c r="R32" s="61">
        <v>10477.1</v>
      </c>
      <c r="S32" s="61">
        <v>2019</v>
      </c>
      <c r="T32" s="32"/>
    </row>
    <row r="33" spans="1:20" s="2" customFormat="1" ht="12.75" customHeight="1" x14ac:dyDescent="0.2">
      <c r="A33" s="61">
        <f t="shared" si="4"/>
        <v>15</v>
      </c>
      <c r="B33" s="64" t="s">
        <v>61</v>
      </c>
      <c r="C33" s="61">
        <v>1959</v>
      </c>
      <c r="D33" s="61"/>
      <c r="E33" s="61" t="s">
        <v>43</v>
      </c>
      <c r="F33" s="64" t="s">
        <v>54</v>
      </c>
      <c r="G33" s="61">
        <v>2</v>
      </c>
      <c r="H33" s="65">
        <v>2</v>
      </c>
      <c r="I33" s="66">
        <v>578</v>
      </c>
      <c r="J33" s="66">
        <v>523.4</v>
      </c>
      <c r="K33" s="61">
        <v>385.7</v>
      </c>
      <c r="L33" s="65">
        <v>16</v>
      </c>
      <c r="M33" s="66">
        <v>36020</v>
      </c>
      <c r="N33" s="66">
        <v>0</v>
      </c>
      <c r="O33" s="66">
        <v>0</v>
      </c>
      <c r="P33" s="66">
        <f t="shared" si="5"/>
        <v>36020</v>
      </c>
      <c r="Q33" s="70">
        <f t="shared" si="3"/>
        <v>68.819258693160108</v>
      </c>
      <c r="R33" s="61">
        <v>10477.1</v>
      </c>
      <c r="S33" s="61">
        <v>2019</v>
      </c>
      <c r="T33" s="32"/>
    </row>
    <row r="34" spans="1:20" s="2" customFormat="1" ht="12.75" customHeight="1" x14ac:dyDescent="0.2">
      <c r="A34" s="61">
        <f t="shared" si="4"/>
        <v>16</v>
      </c>
      <c r="B34" s="64" t="s">
        <v>62</v>
      </c>
      <c r="C34" s="61">
        <v>1960</v>
      </c>
      <c r="D34" s="61"/>
      <c r="E34" s="61" t="s">
        <v>43</v>
      </c>
      <c r="F34" s="64" t="s">
        <v>54</v>
      </c>
      <c r="G34" s="61">
        <v>2</v>
      </c>
      <c r="H34" s="65">
        <v>2</v>
      </c>
      <c r="I34" s="66">
        <v>631.79999999999995</v>
      </c>
      <c r="J34" s="66">
        <v>577.20000000000005</v>
      </c>
      <c r="K34" s="61">
        <v>429.2</v>
      </c>
      <c r="L34" s="65">
        <v>16</v>
      </c>
      <c r="M34" s="66">
        <v>37462</v>
      </c>
      <c r="N34" s="66">
        <v>0</v>
      </c>
      <c r="O34" s="66">
        <v>0</v>
      </c>
      <c r="P34" s="66">
        <f t="shared" si="5"/>
        <v>37462</v>
      </c>
      <c r="Q34" s="70">
        <f t="shared" si="3"/>
        <v>64.902979902979894</v>
      </c>
      <c r="R34" s="61">
        <v>10477.1</v>
      </c>
      <c r="S34" s="61">
        <v>2019</v>
      </c>
      <c r="T34" s="32"/>
    </row>
    <row r="35" spans="1:20" s="72" customFormat="1" ht="12.75" customHeight="1" x14ac:dyDescent="0.2">
      <c r="A35" s="61">
        <f t="shared" si="4"/>
        <v>17</v>
      </c>
      <c r="B35" s="64" t="s">
        <v>63</v>
      </c>
      <c r="C35" s="61">
        <v>1962</v>
      </c>
      <c r="D35" s="61"/>
      <c r="E35" s="61" t="s">
        <v>43</v>
      </c>
      <c r="F35" s="64" t="s">
        <v>44</v>
      </c>
      <c r="G35" s="61">
        <v>2</v>
      </c>
      <c r="H35" s="65">
        <v>2</v>
      </c>
      <c r="I35" s="66">
        <v>524</v>
      </c>
      <c r="J35" s="66">
        <v>484.8</v>
      </c>
      <c r="K35" s="61">
        <v>459.6</v>
      </c>
      <c r="L35" s="65">
        <v>16</v>
      </c>
      <c r="M35" s="66">
        <v>47062</v>
      </c>
      <c r="N35" s="66">
        <v>0</v>
      </c>
      <c r="O35" s="66">
        <v>0</v>
      </c>
      <c r="P35" s="66">
        <f t="shared" si="5"/>
        <v>47062</v>
      </c>
      <c r="Q35" s="70">
        <f t="shared" si="3"/>
        <v>97.075082508250816</v>
      </c>
      <c r="R35" s="61">
        <v>10477.1</v>
      </c>
      <c r="S35" s="61">
        <v>2019</v>
      </c>
      <c r="T35" s="71"/>
    </row>
    <row r="36" spans="1:20" s="2" customFormat="1" ht="12.75" customHeight="1" x14ac:dyDescent="0.2">
      <c r="A36" s="61">
        <f t="shared" si="4"/>
        <v>18</v>
      </c>
      <c r="B36" s="64" t="s">
        <v>64</v>
      </c>
      <c r="C36" s="61" t="s">
        <v>65</v>
      </c>
      <c r="D36" s="61"/>
      <c r="E36" s="61" t="s">
        <v>43</v>
      </c>
      <c r="F36" s="64" t="s">
        <v>54</v>
      </c>
      <c r="G36" s="61">
        <v>2</v>
      </c>
      <c r="H36" s="65">
        <v>2</v>
      </c>
      <c r="I36" s="66">
        <v>607.9</v>
      </c>
      <c r="J36" s="66">
        <v>553.29999999999995</v>
      </c>
      <c r="K36" s="61">
        <v>486.3</v>
      </c>
      <c r="L36" s="65">
        <v>16</v>
      </c>
      <c r="M36" s="66">
        <v>36861</v>
      </c>
      <c r="N36" s="66">
        <v>0</v>
      </c>
      <c r="O36" s="66">
        <v>0</v>
      </c>
      <c r="P36" s="66">
        <f t="shared" si="5"/>
        <v>36861</v>
      </c>
      <c r="Q36" s="70">
        <f t="shared" si="3"/>
        <v>66.620278330019886</v>
      </c>
      <c r="R36" s="61">
        <v>10477.1</v>
      </c>
      <c r="S36" s="61">
        <v>2019</v>
      </c>
      <c r="T36" s="32"/>
    </row>
    <row r="37" spans="1:20" s="2" customFormat="1" ht="12.75" customHeight="1" x14ac:dyDescent="0.2">
      <c r="A37" s="61">
        <f t="shared" si="4"/>
        <v>19</v>
      </c>
      <c r="B37" s="64" t="s">
        <v>66</v>
      </c>
      <c r="C37" s="61" t="s">
        <v>65</v>
      </c>
      <c r="D37" s="61"/>
      <c r="E37" s="61" t="s">
        <v>43</v>
      </c>
      <c r="F37" s="64" t="s">
        <v>54</v>
      </c>
      <c r="G37" s="61">
        <v>2</v>
      </c>
      <c r="H37" s="65">
        <v>2</v>
      </c>
      <c r="I37" s="66">
        <v>523.6</v>
      </c>
      <c r="J37" s="66">
        <v>469</v>
      </c>
      <c r="K37" s="61">
        <v>252.9</v>
      </c>
      <c r="L37" s="65">
        <v>12</v>
      </c>
      <c r="M37" s="66">
        <v>36862</v>
      </c>
      <c r="N37" s="66">
        <v>0</v>
      </c>
      <c r="O37" s="66">
        <v>0</v>
      </c>
      <c r="P37" s="66">
        <f t="shared" si="5"/>
        <v>36862</v>
      </c>
      <c r="Q37" s="70">
        <f t="shared" si="3"/>
        <v>78.597014925373131</v>
      </c>
      <c r="R37" s="61">
        <v>10477.1</v>
      </c>
      <c r="S37" s="61">
        <v>2019</v>
      </c>
      <c r="T37" s="32"/>
    </row>
    <row r="38" spans="1:20" s="2" customFormat="1" ht="12.75" customHeight="1" x14ac:dyDescent="0.2">
      <c r="A38" s="61">
        <f t="shared" si="4"/>
        <v>20</v>
      </c>
      <c r="B38" s="64" t="s">
        <v>67</v>
      </c>
      <c r="C38" s="61">
        <v>1932</v>
      </c>
      <c r="D38" s="61"/>
      <c r="E38" s="61" t="s">
        <v>43</v>
      </c>
      <c r="F38" s="64" t="s">
        <v>44</v>
      </c>
      <c r="G38" s="61">
        <v>2</v>
      </c>
      <c r="H38" s="65">
        <v>2</v>
      </c>
      <c r="I38" s="66">
        <v>515.79999999999995</v>
      </c>
      <c r="J38" s="66">
        <v>454.6</v>
      </c>
      <c r="K38" s="61">
        <v>164.6</v>
      </c>
      <c r="L38" s="65">
        <v>8</v>
      </c>
      <c r="M38" s="66">
        <v>29617</v>
      </c>
      <c r="N38" s="66">
        <v>0</v>
      </c>
      <c r="O38" s="66">
        <v>0</v>
      </c>
      <c r="P38" s="66">
        <f t="shared" si="5"/>
        <v>29617</v>
      </c>
      <c r="Q38" s="70">
        <f t="shared" si="3"/>
        <v>65.149582050153981</v>
      </c>
      <c r="R38" s="61">
        <v>10477.1</v>
      </c>
      <c r="S38" s="61">
        <v>2019</v>
      </c>
      <c r="T38" s="32"/>
    </row>
    <row r="39" spans="1:20" s="72" customFormat="1" ht="12.75" customHeight="1" x14ac:dyDescent="0.2">
      <c r="A39" s="61">
        <f t="shared" si="4"/>
        <v>21</v>
      </c>
      <c r="B39" s="64" t="s">
        <v>68</v>
      </c>
      <c r="C39" s="61">
        <v>1933</v>
      </c>
      <c r="D39" s="61"/>
      <c r="E39" s="61" t="s">
        <v>43</v>
      </c>
      <c r="F39" s="64" t="s">
        <v>44</v>
      </c>
      <c r="G39" s="61">
        <v>2</v>
      </c>
      <c r="H39" s="65">
        <v>2</v>
      </c>
      <c r="I39" s="66">
        <v>489.9</v>
      </c>
      <c r="J39" s="66">
        <v>428.7</v>
      </c>
      <c r="K39" s="61">
        <v>296.8</v>
      </c>
      <c r="L39" s="65">
        <v>8</v>
      </c>
      <c r="M39" s="66">
        <v>138721</v>
      </c>
      <c r="N39" s="66">
        <v>0</v>
      </c>
      <c r="O39" s="66">
        <v>0</v>
      </c>
      <c r="P39" s="66">
        <f t="shared" si="5"/>
        <v>138721</v>
      </c>
      <c r="Q39" s="70">
        <f t="shared" si="3"/>
        <v>323.58525775600651</v>
      </c>
      <c r="R39" s="61">
        <v>10477.1</v>
      </c>
      <c r="S39" s="61">
        <v>2019</v>
      </c>
      <c r="T39" s="71"/>
    </row>
    <row r="40" spans="1:20" s="2" customFormat="1" ht="12.75" customHeight="1" x14ac:dyDescent="0.2">
      <c r="A40" s="61">
        <f t="shared" si="4"/>
        <v>22</v>
      </c>
      <c r="B40" s="64" t="s">
        <v>69</v>
      </c>
      <c r="C40" s="61">
        <v>1936</v>
      </c>
      <c r="D40" s="61"/>
      <c r="E40" s="61" t="s">
        <v>43</v>
      </c>
      <c r="F40" s="64" t="s">
        <v>54</v>
      </c>
      <c r="G40" s="61">
        <v>2</v>
      </c>
      <c r="H40" s="65">
        <v>2</v>
      </c>
      <c r="I40" s="66">
        <v>535.70000000000005</v>
      </c>
      <c r="J40" s="66">
        <v>474.5</v>
      </c>
      <c r="K40" s="61">
        <v>53.7</v>
      </c>
      <c r="L40" s="65">
        <v>9</v>
      </c>
      <c r="M40" s="66">
        <v>30261</v>
      </c>
      <c r="N40" s="66">
        <v>0</v>
      </c>
      <c r="O40" s="66">
        <v>0</v>
      </c>
      <c r="P40" s="66">
        <f t="shared" si="5"/>
        <v>30261</v>
      </c>
      <c r="Q40" s="70">
        <f t="shared" si="3"/>
        <v>63.774499473129609</v>
      </c>
      <c r="R40" s="61">
        <v>10477.1</v>
      </c>
      <c r="S40" s="61">
        <v>2019</v>
      </c>
      <c r="T40" s="32"/>
    </row>
    <row r="41" spans="1:20" s="2" customFormat="1" ht="12.75" customHeight="1" x14ac:dyDescent="0.2">
      <c r="A41" s="61">
        <f t="shared" si="4"/>
        <v>23</v>
      </c>
      <c r="B41" s="64" t="s">
        <v>70</v>
      </c>
      <c r="C41" s="61">
        <v>1949</v>
      </c>
      <c r="D41" s="61"/>
      <c r="E41" s="61" t="s">
        <v>43</v>
      </c>
      <c r="F41" s="64" t="s">
        <v>54</v>
      </c>
      <c r="G41" s="61">
        <v>2</v>
      </c>
      <c r="H41" s="65">
        <v>2</v>
      </c>
      <c r="I41" s="66">
        <v>675.5</v>
      </c>
      <c r="J41" s="66">
        <v>579.5</v>
      </c>
      <c r="K41" s="61">
        <v>435.5</v>
      </c>
      <c r="L41" s="65">
        <v>16</v>
      </c>
      <c r="M41" s="66">
        <v>32834</v>
      </c>
      <c r="N41" s="66">
        <v>0</v>
      </c>
      <c r="O41" s="66">
        <v>0</v>
      </c>
      <c r="P41" s="66">
        <f t="shared" si="5"/>
        <v>32834</v>
      </c>
      <c r="Q41" s="70">
        <f t="shared" si="3"/>
        <v>56.659188955996548</v>
      </c>
      <c r="R41" s="61">
        <v>10477.1</v>
      </c>
      <c r="S41" s="61">
        <v>2019</v>
      </c>
      <c r="T41" s="32"/>
    </row>
    <row r="42" spans="1:20" s="2" customFormat="1" ht="12.75" customHeight="1" x14ac:dyDescent="0.2">
      <c r="A42" s="61">
        <f t="shared" si="4"/>
        <v>24</v>
      </c>
      <c r="B42" s="64" t="s">
        <v>71</v>
      </c>
      <c r="C42" s="61">
        <v>1948</v>
      </c>
      <c r="D42" s="61"/>
      <c r="E42" s="61" t="s">
        <v>43</v>
      </c>
      <c r="F42" s="64" t="s">
        <v>44</v>
      </c>
      <c r="G42" s="61">
        <v>2</v>
      </c>
      <c r="H42" s="65">
        <v>1</v>
      </c>
      <c r="I42" s="66">
        <v>426.9</v>
      </c>
      <c r="J42" s="66">
        <v>396.3</v>
      </c>
      <c r="K42" s="61">
        <v>303.60000000000002</v>
      </c>
      <c r="L42" s="65">
        <v>9</v>
      </c>
      <c r="M42" s="66">
        <v>38471</v>
      </c>
      <c r="N42" s="66">
        <v>0</v>
      </c>
      <c r="O42" s="66">
        <v>0</v>
      </c>
      <c r="P42" s="66">
        <f t="shared" si="5"/>
        <v>38471</v>
      </c>
      <c r="Q42" s="70">
        <f t="shared" si="3"/>
        <v>97.075447893010349</v>
      </c>
      <c r="R42" s="61">
        <v>10477.1</v>
      </c>
      <c r="S42" s="61">
        <v>2019</v>
      </c>
      <c r="T42" s="32"/>
    </row>
    <row r="43" spans="1:20" s="2" customFormat="1" ht="12.75" customHeight="1" x14ac:dyDescent="0.2">
      <c r="A43" s="61">
        <f t="shared" si="4"/>
        <v>25</v>
      </c>
      <c r="B43" s="64" t="s">
        <v>72</v>
      </c>
      <c r="C43" s="61">
        <v>1934</v>
      </c>
      <c r="D43" s="61"/>
      <c r="E43" s="61" t="s">
        <v>43</v>
      </c>
      <c r="F43" s="64" t="s">
        <v>44</v>
      </c>
      <c r="G43" s="61">
        <v>2</v>
      </c>
      <c r="H43" s="65">
        <v>2</v>
      </c>
      <c r="I43" s="66">
        <v>456.6</v>
      </c>
      <c r="J43" s="66">
        <v>395.4</v>
      </c>
      <c r="K43" s="61">
        <v>178.6</v>
      </c>
      <c r="L43" s="65">
        <v>8</v>
      </c>
      <c r="M43" s="66">
        <v>26532</v>
      </c>
      <c r="N43" s="66">
        <v>0</v>
      </c>
      <c r="O43" s="66">
        <v>0</v>
      </c>
      <c r="P43" s="66">
        <f t="shared" si="5"/>
        <v>26532</v>
      </c>
      <c r="Q43" s="70">
        <f t="shared" si="3"/>
        <v>67.101669195751143</v>
      </c>
      <c r="R43" s="61">
        <v>10477.1</v>
      </c>
      <c r="S43" s="61">
        <v>2019</v>
      </c>
      <c r="T43" s="32"/>
    </row>
    <row r="44" spans="1:20" s="2" customFormat="1" ht="12.75" customHeight="1" x14ac:dyDescent="0.2">
      <c r="A44" s="61">
        <f t="shared" si="4"/>
        <v>26</v>
      </c>
      <c r="B44" s="64" t="s">
        <v>73</v>
      </c>
      <c r="C44" s="61">
        <v>1917</v>
      </c>
      <c r="D44" s="61"/>
      <c r="E44" s="61" t="s">
        <v>43</v>
      </c>
      <c r="F44" s="64" t="s">
        <v>44</v>
      </c>
      <c r="G44" s="61">
        <v>2</v>
      </c>
      <c r="H44" s="65">
        <v>1</v>
      </c>
      <c r="I44" s="66">
        <v>334.4</v>
      </c>
      <c r="J44" s="66">
        <v>333.2</v>
      </c>
      <c r="K44" s="61">
        <v>333.2</v>
      </c>
      <c r="L44" s="65">
        <v>10</v>
      </c>
      <c r="M44" s="66">
        <v>32346</v>
      </c>
      <c r="N44" s="66">
        <v>0</v>
      </c>
      <c r="O44" s="66">
        <v>0</v>
      </c>
      <c r="P44" s="66">
        <f t="shared" si="5"/>
        <v>32346</v>
      </c>
      <c r="Q44" s="70">
        <f t="shared" si="3"/>
        <v>97.076830732292919</v>
      </c>
      <c r="R44" s="61">
        <v>10477.1</v>
      </c>
      <c r="S44" s="61">
        <v>2019</v>
      </c>
      <c r="T44" s="32"/>
    </row>
    <row r="45" spans="1:20" s="2" customFormat="1" ht="12.75" customHeight="1" x14ac:dyDescent="0.2">
      <c r="A45" s="61">
        <f t="shared" si="4"/>
        <v>27</v>
      </c>
      <c r="B45" s="64" t="s">
        <v>74</v>
      </c>
      <c r="C45" s="61">
        <v>1946</v>
      </c>
      <c r="D45" s="61"/>
      <c r="E45" s="61" t="s">
        <v>43</v>
      </c>
      <c r="F45" s="64" t="s">
        <v>44</v>
      </c>
      <c r="G45" s="61">
        <v>2</v>
      </c>
      <c r="H45" s="65">
        <v>2</v>
      </c>
      <c r="I45" s="66">
        <v>461.04</v>
      </c>
      <c r="J45" s="66">
        <v>387.1</v>
      </c>
      <c r="K45" s="61">
        <v>387.1</v>
      </c>
      <c r="L45" s="65">
        <v>12</v>
      </c>
      <c r="M45" s="66">
        <v>31887</v>
      </c>
      <c r="N45" s="66">
        <v>0</v>
      </c>
      <c r="O45" s="66">
        <v>0</v>
      </c>
      <c r="P45" s="66">
        <f t="shared" si="5"/>
        <v>31887</v>
      </c>
      <c r="Q45" s="70">
        <f t="shared" si="3"/>
        <v>82.374063549470421</v>
      </c>
      <c r="R45" s="61">
        <v>10477.1</v>
      </c>
      <c r="S45" s="61">
        <v>2019</v>
      </c>
      <c r="T45" s="32"/>
    </row>
    <row r="46" spans="1:20" s="2" customFormat="1" ht="12.75" customHeight="1" x14ac:dyDescent="0.2">
      <c r="A46" s="61">
        <f t="shared" si="4"/>
        <v>28</v>
      </c>
      <c r="B46" s="64" t="s">
        <v>75</v>
      </c>
      <c r="C46" s="61">
        <v>1946</v>
      </c>
      <c r="D46" s="61"/>
      <c r="E46" s="61" t="s">
        <v>43</v>
      </c>
      <c r="F46" s="64" t="s">
        <v>44</v>
      </c>
      <c r="G46" s="61">
        <v>2</v>
      </c>
      <c r="H46" s="65">
        <v>2</v>
      </c>
      <c r="I46" s="66">
        <v>463.44</v>
      </c>
      <c r="J46" s="66">
        <v>361.7</v>
      </c>
      <c r="K46" s="61">
        <v>231.16</v>
      </c>
      <c r="L46" s="65">
        <v>8</v>
      </c>
      <c r="M46" s="66">
        <v>35112</v>
      </c>
      <c r="N46" s="66">
        <v>0</v>
      </c>
      <c r="O46" s="66">
        <v>0</v>
      </c>
      <c r="P46" s="66">
        <f t="shared" si="5"/>
        <v>35112</v>
      </c>
      <c r="Q46" s="70">
        <f t="shared" si="3"/>
        <v>97.074923970141</v>
      </c>
      <c r="R46" s="61">
        <v>10477.1</v>
      </c>
      <c r="S46" s="61">
        <v>2019</v>
      </c>
      <c r="T46" s="32"/>
    </row>
    <row r="47" spans="1:20" s="2" customFormat="1" ht="12.75" customHeight="1" x14ac:dyDescent="0.2">
      <c r="A47" s="61">
        <f t="shared" si="4"/>
        <v>29</v>
      </c>
      <c r="B47" s="64" t="s">
        <v>76</v>
      </c>
      <c r="C47" s="61">
        <v>1964</v>
      </c>
      <c r="D47" s="61"/>
      <c r="E47" s="61" t="s">
        <v>43</v>
      </c>
      <c r="F47" s="64" t="s">
        <v>44</v>
      </c>
      <c r="G47" s="61">
        <v>2</v>
      </c>
      <c r="H47" s="65">
        <v>3</v>
      </c>
      <c r="I47" s="66">
        <v>600</v>
      </c>
      <c r="J47" s="66">
        <v>498.1</v>
      </c>
      <c r="K47" s="61">
        <v>417.5</v>
      </c>
      <c r="L47" s="65">
        <v>12</v>
      </c>
      <c r="M47" s="66">
        <v>48353</v>
      </c>
      <c r="N47" s="66">
        <v>0</v>
      </c>
      <c r="O47" s="66">
        <v>0</v>
      </c>
      <c r="P47" s="66">
        <f t="shared" si="5"/>
        <v>48353</v>
      </c>
      <c r="Q47" s="70">
        <f t="shared" si="3"/>
        <v>97.074884561333064</v>
      </c>
      <c r="R47" s="61">
        <v>10477.1</v>
      </c>
      <c r="S47" s="61">
        <v>2019</v>
      </c>
      <c r="T47" s="32"/>
    </row>
    <row r="48" spans="1:20" s="2" customFormat="1" ht="12.75" customHeight="1" x14ac:dyDescent="0.2">
      <c r="A48" s="61">
        <f t="shared" si="4"/>
        <v>30</v>
      </c>
      <c r="B48" s="64" t="s">
        <v>77</v>
      </c>
      <c r="C48" s="61">
        <v>1956</v>
      </c>
      <c r="D48" s="61"/>
      <c r="E48" s="61" t="s">
        <v>43</v>
      </c>
      <c r="F48" s="64" t="s">
        <v>44</v>
      </c>
      <c r="G48" s="61">
        <v>2</v>
      </c>
      <c r="H48" s="65">
        <v>2</v>
      </c>
      <c r="I48" s="66">
        <v>630.79999999999995</v>
      </c>
      <c r="J48" s="66">
        <v>630</v>
      </c>
      <c r="K48" s="61">
        <v>458</v>
      </c>
      <c r="L48" s="65">
        <v>16</v>
      </c>
      <c r="M48" s="66">
        <v>61158</v>
      </c>
      <c r="N48" s="66">
        <v>0</v>
      </c>
      <c r="O48" s="66">
        <v>0</v>
      </c>
      <c r="P48" s="66">
        <f t="shared" si="5"/>
        <v>61158</v>
      </c>
      <c r="Q48" s="70">
        <f t="shared" si="3"/>
        <v>97.076190476190476</v>
      </c>
      <c r="R48" s="61">
        <v>10477.1</v>
      </c>
      <c r="S48" s="61">
        <v>2019</v>
      </c>
      <c r="T48" s="32"/>
    </row>
    <row r="49" spans="1:20" s="2" customFormat="1" ht="12.75" customHeight="1" x14ac:dyDescent="0.2">
      <c r="A49" s="61">
        <f t="shared" si="4"/>
        <v>31</v>
      </c>
      <c r="B49" s="64" t="s">
        <v>78</v>
      </c>
      <c r="C49" s="61">
        <v>1954</v>
      </c>
      <c r="D49" s="61"/>
      <c r="E49" s="61" t="s">
        <v>43</v>
      </c>
      <c r="F49" s="64" t="s">
        <v>79</v>
      </c>
      <c r="G49" s="61">
        <v>2</v>
      </c>
      <c r="H49" s="65">
        <v>1</v>
      </c>
      <c r="I49" s="66">
        <v>508.3</v>
      </c>
      <c r="J49" s="66">
        <v>507.5</v>
      </c>
      <c r="K49" s="61">
        <v>433.6</v>
      </c>
      <c r="L49" s="65">
        <v>8</v>
      </c>
      <c r="M49" s="66">
        <v>164219.9</v>
      </c>
      <c r="N49" s="66">
        <v>0</v>
      </c>
      <c r="O49" s="66">
        <v>0</v>
      </c>
      <c r="P49" s="66">
        <f t="shared" si="5"/>
        <v>164219.9</v>
      </c>
      <c r="Q49" s="70">
        <f t="shared" si="3"/>
        <v>323.58600985221676</v>
      </c>
      <c r="R49" s="61">
        <v>10477.1</v>
      </c>
      <c r="S49" s="61">
        <v>2019</v>
      </c>
      <c r="T49" s="32"/>
    </row>
    <row r="50" spans="1:20" s="2" customFormat="1" ht="12.75" customHeight="1" x14ac:dyDescent="0.2">
      <c r="A50" s="61">
        <f t="shared" si="4"/>
        <v>32</v>
      </c>
      <c r="B50" s="64" t="s">
        <v>80</v>
      </c>
      <c r="C50" s="61">
        <v>1958</v>
      </c>
      <c r="D50" s="61"/>
      <c r="E50" s="61" t="s">
        <v>43</v>
      </c>
      <c r="F50" s="64" t="s">
        <v>44</v>
      </c>
      <c r="G50" s="61">
        <v>2</v>
      </c>
      <c r="H50" s="65">
        <v>1</v>
      </c>
      <c r="I50" s="66">
        <v>405</v>
      </c>
      <c r="J50" s="66">
        <v>379</v>
      </c>
      <c r="K50" s="61">
        <v>145.5</v>
      </c>
      <c r="L50" s="65">
        <v>8</v>
      </c>
      <c r="M50" s="66">
        <v>27159</v>
      </c>
      <c r="N50" s="66">
        <v>0</v>
      </c>
      <c r="O50" s="66">
        <v>0</v>
      </c>
      <c r="P50" s="66">
        <f t="shared" si="5"/>
        <v>27159</v>
      </c>
      <c r="Q50" s="70">
        <f t="shared" si="3"/>
        <v>71.659630606860162</v>
      </c>
      <c r="R50" s="61">
        <v>10477.1</v>
      </c>
      <c r="S50" s="61">
        <v>2019</v>
      </c>
      <c r="T50" s="32"/>
    </row>
    <row r="51" spans="1:20" s="2" customFormat="1" ht="12.75" customHeight="1" x14ac:dyDescent="0.2">
      <c r="A51" s="61">
        <f t="shared" si="4"/>
        <v>33</v>
      </c>
      <c r="B51" s="64" t="s">
        <v>81</v>
      </c>
      <c r="C51" s="61">
        <v>1956</v>
      </c>
      <c r="D51" s="61"/>
      <c r="E51" s="61" t="s">
        <v>43</v>
      </c>
      <c r="F51" s="64" t="s">
        <v>79</v>
      </c>
      <c r="G51" s="61">
        <v>2</v>
      </c>
      <c r="H51" s="65">
        <v>2</v>
      </c>
      <c r="I51" s="66">
        <v>782.8</v>
      </c>
      <c r="J51" s="66">
        <v>720.8</v>
      </c>
      <c r="K51" s="61">
        <v>536</v>
      </c>
      <c r="L51" s="65">
        <v>12</v>
      </c>
      <c r="M51" s="66">
        <v>155493.85999999999</v>
      </c>
      <c r="N51" s="66">
        <v>0</v>
      </c>
      <c r="O51" s="66">
        <v>0</v>
      </c>
      <c r="P51" s="66">
        <f t="shared" si="5"/>
        <v>155493.85999999999</v>
      </c>
      <c r="Q51" s="70">
        <f t="shared" ref="Q51:Q82" si="6">P51/J51</f>
        <v>215.72400110987792</v>
      </c>
      <c r="R51" s="61">
        <v>10477.1</v>
      </c>
      <c r="S51" s="61">
        <v>2019</v>
      </c>
      <c r="T51" s="32"/>
    </row>
    <row r="52" spans="1:20" s="2" customFormat="1" ht="12.75" customHeight="1" x14ac:dyDescent="0.2">
      <c r="A52" s="61">
        <f t="shared" ref="A52:A83" si="7">A51+1</f>
        <v>34</v>
      </c>
      <c r="B52" s="64" t="s">
        <v>82</v>
      </c>
      <c r="C52" s="61">
        <v>1959</v>
      </c>
      <c r="D52" s="61"/>
      <c r="E52" s="61" t="s">
        <v>43</v>
      </c>
      <c r="F52" s="64" t="s">
        <v>54</v>
      </c>
      <c r="G52" s="61">
        <v>2</v>
      </c>
      <c r="H52" s="65">
        <v>2</v>
      </c>
      <c r="I52" s="66">
        <v>538.6</v>
      </c>
      <c r="J52" s="66">
        <v>484</v>
      </c>
      <c r="K52" s="61">
        <v>385.8</v>
      </c>
      <c r="L52" s="65">
        <v>16</v>
      </c>
      <c r="M52" s="66">
        <v>35994</v>
      </c>
      <c r="N52" s="66">
        <v>0</v>
      </c>
      <c r="O52" s="66">
        <v>0</v>
      </c>
      <c r="P52" s="66">
        <f t="shared" ref="P52:P83" si="8">M52</f>
        <v>35994</v>
      </c>
      <c r="Q52" s="70">
        <f t="shared" si="6"/>
        <v>74.367768595041326</v>
      </c>
      <c r="R52" s="61">
        <v>10477.1</v>
      </c>
      <c r="S52" s="61">
        <v>2019</v>
      </c>
      <c r="T52" s="73"/>
    </row>
    <row r="53" spans="1:20" s="2" customFormat="1" ht="12.75" customHeight="1" x14ac:dyDescent="0.2">
      <c r="A53" s="61">
        <f t="shared" si="7"/>
        <v>35</v>
      </c>
      <c r="B53" s="64" t="s">
        <v>83</v>
      </c>
      <c r="C53" s="61">
        <v>1959</v>
      </c>
      <c r="D53" s="61"/>
      <c r="E53" s="61" t="s">
        <v>43</v>
      </c>
      <c r="F53" s="64" t="s">
        <v>54</v>
      </c>
      <c r="G53" s="61">
        <v>2</v>
      </c>
      <c r="H53" s="65">
        <v>2</v>
      </c>
      <c r="I53" s="66">
        <v>543.4</v>
      </c>
      <c r="J53" s="66">
        <v>488.8</v>
      </c>
      <c r="K53" s="61">
        <v>454.7</v>
      </c>
      <c r="L53" s="65">
        <v>16</v>
      </c>
      <c r="M53" s="66">
        <v>35997</v>
      </c>
      <c r="N53" s="66">
        <v>0</v>
      </c>
      <c r="O53" s="66">
        <v>0</v>
      </c>
      <c r="P53" s="66">
        <f t="shared" si="8"/>
        <v>35997</v>
      </c>
      <c r="Q53" s="70">
        <f t="shared" si="6"/>
        <v>73.643617021276597</v>
      </c>
      <c r="R53" s="61">
        <v>10477.1</v>
      </c>
      <c r="S53" s="61">
        <v>2019</v>
      </c>
      <c r="T53" s="73"/>
    </row>
    <row r="54" spans="1:20" s="2" customFormat="1" ht="12.75" customHeight="1" x14ac:dyDescent="0.2">
      <c r="A54" s="61">
        <f t="shared" si="7"/>
        <v>36</v>
      </c>
      <c r="B54" s="64" t="s">
        <v>84</v>
      </c>
      <c r="C54" s="61">
        <v>1936</v>
      </c>
      <c r="D54" s="61"/>
      <c r="E54" s="61" t="s">
        <v>43</v>
      </c>
      <c r="F54" s="64" t="s">
        <v>44</v>
      </c>
      <c r="G54" s="61">
        <v>2</v>
      </c>
      <c r="H54" s="65">
        <v>2</v>
      </c>
      <c r="I54" s="66">
        <v>619.91999999999996</v>
      </c>
      <c r="J54" s="66">
        <v>516.1</v>
      </c>
      <c r="K54" s="61">
        <v>157.5</v>
      </c>
      <c r="L54" s="65">
        <v>8</v>
      </c>
      <c r="M54" s="66">
        <v>36852</v>
      </c>
      <c r="N54" s="66">
        <v>0</v>
      </c>
      <c r="O54" s="66">
        <v>0</v>
      </c>
      <c r="P54" s="66">
        <f t="shared" si="8"/>
        <v>36852</v>
      </c>
      <c r="Q54" s="70">
        <f t="shared" si="6"/>
        <v>71.404766518116645</v>
      </c>
      <c r="R54" s="61">
        <v>10477.1</v>
      </c>
      <c r="S54" s="61">
        <v>2019</v>
      </c>
      <c r="T54" s="73"/>
    </row>
    <row r="55" spans="1:20" s="2" customFormat="1" ht="12.75" customHeight="1" x14ac:dyDescent="0.2">
      <c r="A55" s="61">
        <f t="shared" si="7"/>
        <v>37</v>
      </c>
      <c r="B55" s="64" t="s">
        <v>85</v>
      </c>
      <c r="C55" s="61">
        <v>1930</v>
      </c>
      <c r="D55" s="61"/>
      <c r="E55" s="61" t="s">
        <v>43</v>
      </c>
      <c r="F55" s="64" t="s">
        <v>44</v>
      </c>
      <c r="G55" s="61">
        <v>2</v>
      </c>
      <c r="H55" s="65">
        <v>3</v>
      </c>
      <c r="I55" s="66">
        <v>618.9</v>
      </c>
      <c r="J55" s="66">
        <v>552.1</v>
      </c>
      <c r="K55" s="61">
        <v>506.5</v>
      </c>
      <c r="L55" s="65">
        <v>12</v>
      </c>
      <c r="M55" s="66">
        <v>53596</v>
      </c>
      <c r="N55" s="66">
        <v>0</v>
      </c>
      <c r="O55" s="66">
        <v>0</v>
      </c>
      <c r="P55" s="66">
        <f t="shared" si="8"/>
        <v>53596</v>
      </c>
      <c r="Q55" s="70">
        <f t="shared" si="6"/>
        <v>97.07661655497192</v>
      </c>
      <c r="R55" s="61">
        <v>10477.1</v>
      </c>
      <c r="S55" s="61">
        <v>2019</v>
      </c>
      <c r="T55" s="73"/>
    </row>
    <row r="56" spans="1:20" s="2" customFormat="1" ht="12.75" customHeight="1" x14ac:dyDescent="0.2">
      <c r="A56" s="61">
        <f t="shared" si="7"/>
        <v>38</v>
      </c>
      <c r="B56" s="64" t="s">
        <v>86</v>
      </c>
      <c r="C56" s="61">
        <v>1959</v>
      </c>
      <c r="D56" s="61"/>
      <c r="E56" s="61" t="s">
        <v>43</v>
      </c>
      <c r="F56" s="64" t="s">
        <v>79</v>
      </c>
      <c r="G56" s="61">
        <v>2</v>
      </c>
      <c r="H56" s="65">
        <v>1</v>
      </c>
      <c r="I56" s="66">
        <v>533.4</v>
      </c>
      <c r="J56" s="66">
        <v>444.5</v>
      </c>
      <c r="K56" s="61">
        <v>260.60000000000002</v>
      </c>
      <c r="L56" s="65">
        <v>8</v>
      </c>
      <c r="M56" s="66">
        <v>43450</v>
      </c>
      <c r="N56" s="66">
        <v>0</v>
      </c>
      <c r="O56" s="66">
        <v>0</v>
      </c>
      <c r="P56" s="66">
        <f t="shared" si="8"/>
        <v>43450</v>
      </c>
      <c r="Q56" s="70">
        <f t="shared" si="6"/>
        <v>97.750281214848144</v>
      </c>
      <c r="R56" s="61">
        <v>10477.1</v>
      </c>
      <c r="S56" s="61">
        <v>2019</v>
      </c>
      <c r="T56" s="73"/>
    </row>
    <row r="57" spans="1:20" s="2" customFormat="1" ht="12.75" customHeight="1" x14ac:dyDescent="0.2">
      <c r="A57" s="61">
        <f t="shared" si="7"/>
        <v>39</v>
      </c>
      <c r="B57" s="64" t="s">
        <v>87</v>
      </c>
      <c r="C57" s="61">
        <v>1963</v>
      </c>
      <c r="D57" s="61"/>
      <c r="E57" s="61" t="s">
        <v>43</v>
      </c>
      <c r="F57" s="64" t="s">
        <v>44</v>
      </c>
      <c r="G57" s="61">
        <v>2</v>
      </c>
      <c r="H57" s="65">
        <v>4</v>
      </c>
      <c r="I57" s="66">
        <v>236.6</v>
      </c>
      <c r="J57" s="66">
        <v>194.5</v>
      </c>
      <c r="K57" s="61">
        <v>194.5</v>
      </c>
      <c r="L57" s="65">
        <v>8</v>
      </c>
      <c r="M57" s="66">
        <v>26349</v>
      </c>
      <c r="N57" s="66">
        <v>0</v>
      </c>
      <c r="O57" s="66">
        <v>0</v>
      </c>
      <c r="P57" s="66">
        <f t="shared" si="8"/>
        <v>26349</v>
      </c>
      <c r="Q57" s="70">
        <f t="shared" si="6"/>
        <v>135.47043701799487</v>
      </c>
      <c r="R57" s="61">
        <v>10477.1</v>
      </c>
      <c r="S57" s="61">
        <v>2019</v>
      </c>
      <c r="T57" s="73"/>
    </row>
    <row r="58" spans="1:20" s="2" customFormat="1" ht="12.75" customHeight="1" x14ac:dyDescent="0.2">
      <c r="A58" s="61">
        <f t="shared" si="7"/>
        <v>40</v>
      </c>
      <c r="B58" s="64" t="s">
        <v>88</v>
      </c>
      <c r="C58" s="61">
        <v>1958</v>
      </c>
      <c r="D58" s="61"/>
      <c r="E58" s="61" t="s">
        <v>43</v>
      </c>
      <c r="F58" s="64" t="s">
        <v>79</v>
      </c>
      <c r="G58" s="61">
        <v>3</v>
      </c>
      <c r="H58" s="65">
        <v>2</v>
      </c>
      <c r="I58" s="66">
        <v>1050.0999999999999</v>
      </c>
      <c r="J58" s="66">
        <v>960.1</v>
      </c>
      <c r="K58" s="61">
        <v>960.1</v>
      </c>
      <c r="L58" s="65">
        <v>18</v>
      </c>
      <c r="M58" s="66">
        <v>76836</v>
      </c>
      <c r="N58" s="66">
        <v>0</v>
      </c>
      <c r="O58" s="66">
        <v>0</v>
      </c>
      <c r="P58" s="66">
        <f t="shared" si="8"/>
        <v>76836</v>
      </c>
      <c r="Q58" s="70">
        <f t="shared" si="6"/>
        <v>80.029163628788666</v>
      </c>
      <c r="R58" s="61">
        <v>10477.1</v>
      </c>
      <c r="S58" s="61">
        <v>2019</v>
      </c>
      <c r="T58" s="73"/>
    </row>
    <row r="59" spans="1:20" s="2" customFormat="1" ht="12.75" customHeight="1" x14ac:dyDescent="0.2">
      <c r="A59" s="61">
        <f t="shared" si="7"/>
        <v>41</v>
      </c>
      <c r="B59" s="64" t="s">
        <v>89</v>
      </c>
      <c r="C59" s="61">
        <v>1947</v>
      </c>
      <c r="D59" s="61"/>
      <c r="E59" s="61" t="s">
        <v>43</v>
      </c>
      <c r="F59" s="64" t="s">
        <v>54</v>
      </c>
      <c r="G59" s="61">
        <v>2</v>
      </c>
      <c r="H59" s="65">
        <v>1</v>
      </c>
      <c r="I59" s="66">
        <v>441.5</v>
      </c>
      <c r="J59" s="66">
        <v>420.29</v>
      </c>
      <c r="K59" s="61">
        <v>262.49</v>
      </c>
      <c r="L59" s="65">
        <v>8</v>
      </c>
      <c r="M59" s="66">
        <v>34643</v>
      </c>
      <c r="N59" s="66">
        <v>0</v>
      </c>
      <c r="O59" s="66">
        <v>0</v>
      </c>
      <c r="P59" s="66">
        <f t="shared" si="8"/>
        <v>34643</v>
      </c>
      <c r="Q59" s="70">
        <f t="shared" si="6"/>
        <v>82.426419852958674</v>
      </c>
      <c r="R59" s="61">
        <v>10477.1</v>
      </c>
      <c r="S59" s="61">
        <v>2019</v>
      </c>
      <c r="T59" s="73"/>
    </row>
    <row r="60" spans="1:20" s="2" customFormat="1" ht="12.75" customHeight="1" x14ac:dyDescent="0.2">
      <c r="A60" s="61">
        <f t="shared" si="7"/>
        <v>42</v>
      </c>
      <c r="B60" s="64" t="s">
        <v>90</v>
      </c>
      <c r="C60" s="61">
        <v>1949</v>
      </c>
      <c r="D60" s="61"/>
      <c r="E60" s="61" t="s">
        <v>43</v>
      </c>
      <c r="F60" s="64" t="s">
        <v>79</v>
      </c>
      <c r="G60" s="61">
        <v>2</v>
      </c>
      <c r="H60" s="65">
        <v>1</v>
      </c>
      <c r="I60" s="66">
        <v>790</v>
      </c>
      <c r="J60" s="66">
        <v>742.11</v>
      </c>
      <c r="K60" s="61">
        <v>644.27</v>
      </c>
      <c r="L60" s="65">
        <v>17</v>
      </c>
      <c r="M60" s="66">
        <v>72041</v>
      </c>
      <c r="N60" s="66">
        <v>0</v>
      </c>
      <c r="O60" s="66">
        <v>0</v>
      </c>
      <c r="P60" s="66">
        <f t="shared" si="8"/>
        <v>72041</v>
      </c>
      <c r="Q60" s="70">
        <f t="shared" si="6"/>
        <v>97.075905189257654</v>
      </c>
      <c r="R60" s="61">
        <v>10477.1</v>
      </c>
      <c r="S60" s="61">
        <v>2019</v>
      </c>
      <c r="T60" s="73"/>
    </row>
    <row r="61" spans="1:20" s="2" customFormat="1" ht="12.75" customHeight="1" x14ac:dyDescent="0.2">
      <c r="A61" s="61">
        <f t="shared" si="7"/>
        <v>43</v>
      </c>
      <c r="B61" s="64" t="s">
        <v>91</v>
      </c>
      <c r="C61" s="61">
        <v>1961</v>
      </c>
      <c r="D61" s="61"/>
      <c r="E61" s="61" t="s">
        <v>43</v>
      </c>
      <c r="F61" s="64" t="s">
        <v>54</v>
      </c>
      <c r="G61" s="61">
        <v>2</v>
      </c>
      <c r="H61" s="65">
        <v>2</v>
      </c>
      <c r="I61" s="66">
        <v>535.5</v>
      </c>
      <c r="J61" s="66">
        <v>480.9</v>
      </c>
      <c r="K61" s="61">
        <v>220.7</v>
      </c>
      <c r="L61" s="65">
        <v>16</v>
      </c>
      <c r="M61" s="66">
        <v>32082</v>
      </c>
      <c r="N61" s="66">
        <v>0</v>
      </c>
      <c r="O61" s="66">
        <v>0</v>
      </c>
      <c r="P61" s="66">
        <f t="shared" si="8"/>
        <v>32082</v>
      </c>
      <c r="Q61" s="70">
        <f t="shared" si="6"/>
        <v>66.712414223331251</v>
      </c>
      <c r="R61" s="61">
        <v>10477.1</v>
      </c>
      <c r="S61" s="61">
        <v>2019</v>
      </c>
      <c r="T61" s="32"/>
    </row>
    <row r="62" spans="1:20" s="2" customFormat="1" ht="12.75" customHeight="1" x14ac:dyDescent="0.2">
      <c r="A62" s="61">
        <f t="shared" si="7"/>
        <v>44</v>
      </c>
      <c r="B62" s="64" t="s">
        <v>92</v>
      </c>
      <c r="C62" s="61">
        <v>1960</v>
      </c>
      <c r="D62" s="61"/>
      <c r="E62" s="61" t="s">
        <v>43</v>
      </c>
      <c r="F62" s="64" t="s">
        <v>54</v>
      </c>
      <c r="G62" s="61">
        <v>2</v>
      </c>
      <c r="H62" s="65">
        <v>2</v>
      </c>
      <c r="I62" s="66">
        <v>536.70000000000005</v>
      </c>
      <c r="J62" s="66">
        <v>482.1</v>
      </c>
      <c r="K62" s="61">
        <v>320.39999999999998</v>
      </c>
      <c r="L62" s="65">
        <v>16</v>
      </c>
      <c r="M62" s="66">
        <v>33474</v>
      </c>
      <c r="N62" s="66">
        <v>0</v>
      </c>
      <c r="O62" s="66">
        <v>0</v>
      </c>
      <c r="P62" s="66">
        <f t="shared" si="8"/>
        <v>33474</v>
      </c>
      <c r="Q62" s="70">
        <f t="shared" si="6"/>
        <v>69.43372744243932</v>
      </c>
      <c r="R62" s="61">
        <v>10477.1</v>
      </c>
      <c r="S62" s="61">
        <v>2019</v>
      </c>
      <c r="T62" s="32"/>
    </row>
    <row r="63" spans="1:20" s="2" customFormat="1" ht="12.75" customHeight="1" x14ac:dyDescent="0.2">
      <c r="A63" s="61">
        <f t="shared" si="7"/>
        <v>45</v>
      </c>
      <c r="B63" s="64" t="s">
        <v>93</v>
      </c>
      <c r="C63" s="61">
        <v>1947</v>
      </c>
      <c r="D63" s="61"/>
      <c r="E63" s="61" t="s">
        <v>43</v>
      </c>
      <c r="F63" s="64" t="s">
        <v>44</v>
      </c>
      <c r="G63" s="61">
        <v>2</v>
      </c>
      <c r="H63" s="65">
        <v>2</v>
      </c>
      <c r="I63" s="66">
        <v>544.1</v>
      </c>
      <c r="J63" s="66">
        <v>489.5</v>
      </c>
      <c r="K63" s="61">
        <v>431.7</v>
      </c>
      <c r="L63" s="65">
        <v>10</v>
      </c>
      <c r="M63" s="66">
        <v>32781</v>
      </c>
      <c r="N63" s="66">
        <v>0</v>
      </c>
      <c r="O63" s="66">
        <v>0</v>
      </c>
      <c r="P63" s="66">
        <f t="shared" si="8"/>
        <v>32781</v>
      </c>
      <c r="Q63" s="70">
        <f t="shared" si="6"/>
        <v>66.968335035750769</v>
      </c>
      <c r="R63" s="61">
        <v>10477.1</v>
      </c>
      <c r="S63" s="61">
        <v>2019</v>
      </c>
      <c r="T63" s="73"/>
    </row>
    <row r="64" spans="1:20" s="2" customFormat="1" ht="12.75" customHeight="1" x14ac:dyDescent="0.2">
      <c r="A64" s="61">
        <f t="shared" si="7"/>
        <v>46</v>
      </c>
      <c r="B64" s="64" t="s">
        <v>94</v>
      </c>
      <c r="C64" s="61">
        <v>1933</v>
      </c>
      <c r="D64" s="61"/>
      <c r="E64" s="61" t="s">
        <v>43</v>
      </c>
      <c r="F64" s="64" t="s">
        <v>44</v>
      </c>
      <c r="G64" s="61">
        <v>2</v>
      </c>
      <c r="H64" s="65">
        <v>1</v>
      </c>
      <c r="I64" s="66">
        <v>292.8</v>
      </c>
      <c r="J64" s="66">
        <v>271.3</v>
      </c>
      <c r="K64" s="61">
        <v>98</v>
      </c>
      <c r="L64" s="65">
        <v>6</v>
      </c>
      <c r="M64" s="66">
        <v>25792</v>
      </c>
      <c r="N64" s="66">
        <v>0</v>
      </c>
      <c r="O64" s="66">
        <v>0</v>
      </c>
      <c r="P64" s="66">
        <f t="shared" si="8"/>
        <v>25792</v>
      </c>
      <c r="Q64" s="70">
        <f t="shared" si="6"/>
        <v>95.068190195355697</v>
      </c>
      <c r="R64" s="61">
        <v>10477.1</v>
      </c>
      <c r="S64" s="61">
        <v>2019</v>
      </c>
      <c r="T64" s="73"/>
    </row>
    <row r="65" spans="1:20" s="2" customFormat="1" ht="12.75" customHeight="1" x14ac:dyDescent="0.2">
      <c r="A65" s="61">
        <f t="shared" si="7"/>
        <v>47</v>
      </c>
      <c r="B65" s="64" t="s">
        <v>95</v>
      </c>
      <c r="C65" s="61">
        <v>1930</v>
      </c>
      <c r="D65" s="61"/>
      <c r="E65" s="61" t="s">
        <v>43</v>
      </c>
      <c r="F65" s="64" t="s">
        <v>44</v>
      </c>
      <c r="G65" s="61">
        <v>2</v>
      </c>
      <c r="H65" s="65">
        <v>2</v>
      </c>
      <c r="I65" s="66">
        <v>455</v>
      </c>
      <c r="J65" s="66">
        <v>454.3</v>
      </c>
      <c r="K65" s="61">
        <v>389.9</v>
      </c>
      <c r="L65" s="65">
        <v>12</v>
      </c>
      <c r="M65" s="66">
        <v>33374</v>
      </c>
      <c r="N65" s="66">
        <v>0</v>
      </c>
      <c r="O65" s="66">
        <v>0</v>
      </c>
      <c r="P65" s="66">
        <f t="shared" si="8"/>
        <v>33374</v>
      </c>
      <c r="Q65" s="70">
        <f t="shared" si="6"/>
        <v>73.462469733656178</v>
      </c>
      <c r="R65" s="61">
        <v>10477.1</v>
      </c>
      <c r="S65" s="61">
        <v>2019</v>
      </c>
      <c r="T65" s="73"/>
    </row>
    <row r="66" spans="1:20" s="2" customFormat="1" ht="12.75" customHeight="1" x14ac:dyDescent="0.2">
      <c r="A66" s="61">
        <f t="shared" si="7"/>
        <v>48</v>
      </c>
      <c r="B66" s="64" t="s">
        <v>96</v>
      </c>
      <c r="C66" s="61">
        <v>1960</v>
      </c>
      <c r="D66" s="61"/>
      <c r="E66" s="61" t="s">
        <v>43</v>
      </c>
      <c r="F66" s="64" t="s">
        <v>79</v>
      </c>
      <c r="G66" s="61">
        <v>2</v>
      </c>
      <c r="H66" s="65">
        <v>1</v>
      </c>
      <c r="I66" s="66">
        <v>313.44</v>
      </c>
      <c r="J66" s="66">
        <v>275.7</v>
      </c>
      <c r="K66" s="61">
        <v>169.2</v>
      </c>
      <c r="L66" s="65">
        <v>8</v>
      </c>
      <c r="M66" s="66">
        <v>23798</v>
      </c>
      <c r="N66" s="66">
        <v>0</v>
      </c>
      <c r="O66" s="66">
        <v>0</v>
      </c>
      <c r="P66" s="66">
        <f t="shared" si="8"/>
        <v>23798</v>
      </c>
      <c r="Q66" s="70">
        <f t="shared" si="6"/>
        <v>86.318462096481682</v>
      </c>
      <c r="R66" s="61">
        <v>10477.1</v>
      </c>
      <c r="S66" s="61">
        <v>2019</v>
      </c>
      <c r="T66" s="32"/>
    </row>
    <row r="67" spans="1:20" s="2" customFormat="1" ht="12.75" customHeight="1" x14ac:dyDescent="0.2">
      <c r="A67" s="61">
        <f t="shared" si="7"/>
        <v>49</v>
      </c>
      <c r="B67" s="64" t="s">
        <v>97</v>
      </c>
      <c r="C67" s="61">
        <v>1958</v>
      </c>
      <c r="D67" s="61"/>
      <c r="E67" s="61" t="s">
        <v>43</v>
      </c>
      <c r="F67" s="64" t="s">
        <v>98</v>
      </c>
      <c r="G67" s="61">
        <v>3</v>
      </c>
      <c r="H67" s="65">
        <v>2</v>
      </c>
      <c r="I67" s="66">
        <v>1093</v>
      </c>
      <c r="J67" s="66">
        <v>1083.6600000000001</v>
      </c>
      <c r="K67" s="61">
        <v>832.46</v>
      </c>
      <c r="L67" s="65">
        <v>18</v>
      </c>
      <c r="M67" s="66">
        <v>5719219.0096356003</v>
      </c>
      <c r="N67" s="66">
        <v>0</v>
      </c>
      <c r="O67" s="66">
        <v>0</v>
      </c>
      <c r="P67" s="66">
        <f t="shared" si="8"/>
        <v>5719219.0096356003</v>
      </c>
      <c r="Q67" s="70">
        <f t="shared" si="6"/>
        <v>5277.6876599999996</v>
      </c>
      <c r="R67" s="61">
        <v>9304.56</v>
      </c>
      <c r="S67" s="61">
        <v>2019</v>
      </c>
      <c r="T67" s="32"/>
    </row>
    <row r="68" spans="1:20" s="2" customFormat="1" ht="12.75" customHeight="1" x14ac:dyDescent="0.2">
      <c r="A68" s="61">
        <f t="shared" si="7"/>
        <v>50</v>
      </c>
      <c r="B68" s="64" t="s">
        <v>99</v>
      </c>
      <c r="C68" s="61">
        <v>1958</v>
      </c>
      <c r="D68" s="61"/>
      <c r="E68" s="61" t="s">
        <v>43</v>
      </c>
      <c r="F68" s="64" t="s">
        <v>79</v>
      </c>
      <c r="G68" s="61">
        <v>3</v>
      </c>
      <c r="H68" s="65">
        <v>2</v>
      </c>
      <c r="I68" s="66">
        <v>1629.3</v>
      </c>
      <c r="J68" s="66">
        <v>1168.5999999999999</v>
      </c>
      <c r="K68" s="61">
        <v>1168.5999999999999</v>
      </c>
      <c r="L68" s="65">
        <v>17</v>
      </c>
      <c r="M68" s="66">
        <v>252095.07</v>
      </c>
      <c r="N68" s="66">
        <v>0</v>
      </c>
      <c r="O68" s="66">
        <v>0</v>
      </c>
      <c r="P68" s="66">
        <f t="shared" si="8"/>
        <v>252095.07</v>
      </c>
      <c r="Q68" s="70">
        <f t="shared" si="6"/>
        <v>215.72400308060929</v>
      </c>
      <c r="R68" s="61">
        <v>10477.1</v>
      </c>
      <c r="S68" s="61">
        <v>2019</v>
      </c>
      <c r="T68" s="73"/>
    </row>
    <row r="69" spans="1:20" s="2" customFormat="1" ht="12.75" customHeight="1" x14ac:dyDescent="0.2">
      <c r="A69" s="61">
        <f t="shared" si="7"/>
        <v>51</v>
      </c>
      <c r="B69" s="64" t="s">
        <v>100</v>
      </c>
      <c r="C69" s="61">
        <v>1946</v>
      </c>
      <c r="D69" s="61"/>
      <c r="E69" s="61" t="s">
        <v>43</v>
      </c>
      <c r="F69" s="64" t="s">
        <v>54</v>
      </c>
      <c r="G69" s="61">
        <v>2</v>
      </c>
      <c r="H69" s="65">
        <v>2</v>
      </c>
      <c r="I69" s="66">
        <v>488.1</v>
      </c>
      <c r="J69" s="66">
        <v>433.5</v>
      </c>
      <c r="K69" s="61">
        <v>218.6</v>
      </c>
      <c r="L69" s="65">
        <v>8</v>
      </c>
      <c r="M69" s="66">
        <v>29685</v>
      </c>
      <c r="N69" s="66">
        <v>0</v>
      </c>
      <c r="O69" s="66">
        <v>0</v>
      </c>
      <c r="P69" s="66">
        <f t="shared" si="8"/>
        <v>29685</v>
      </c>
      <c r="Q69" s="70">
        <f t="shared" si="6"/>
        <v>68.477508650519027</v>
      </c>
      <c r="R69" s="61">
        <v>10477.1</v>
      </c>
      <c r="S69" s="61">
        <v>2019</v>
      </c>
      <c r="T69" s="73"/>
    </row>
    <row r="70" spans="1:20" s="2" customFormat="1" ht="12.75" customHeight="1" x14ac:dyDescent="0.2">
      <c r="A70" s="61">
        <f t="shared" si="7"/>
        <v>52</v>
      </c>
      <c r="B70" s="64" t="s">
        <v>101</v>
      </c>
      <c r="C70" s="61">
        <v>1932</v>
      </c>
      <c r="D70" s="61"/>
      <c r="E70" s="61" t="s">
        <v>43</v>
      </c>
      <c r="F70" s="64" t="s">
        <v>44</v>
      </c>
      <c r="G70" s="61">
        <v>2</v>
      </c>
      <c r="H70" s="65">
        <v>2</v>
      </c>
      <c r="I70" s="66">
        <v>328.2</v>
      </c>
      <c r="J70" s="66">
        <v>325.8</v>
      </c>
      <c r="K70" s="61">
        <v>280.10000000000002</v>
      </c>
      <c r="L70" s="65">
        <v>12</v>
      </c>
      <c r="M70" s="66">
        <v>31858</v>
      </c>
      <c r="N70" s="66">
        <v>0</v>
      </c>
      <c r="O70" s="66">
        <v>0</v>
      </c>
      <c r="P70" s="66">
        <f t="shared" si="8"/>
        <v>31858</v>
      </c>
      <c r="Q70" s="70">
        <f t="shared" si="6"/>
        <v>97.783916513198278</v>
      </c>
      <c r="R70" s="61">
        <v>10477.1</v>
      </c>
      <c r="S70" s="61">
        <v>2019</v>
      </c>
      <c r="T70" s="73"/>
    </row>
    <row r="71" spans="1:20" s="2" customFormat="1" ht="12.75" customHeight="1" x14ac:dyDescent="0.2">
      <c r="A71" s="61">
        <f t="shared" si="7"/>
        <v>53</v>
      </c>
      <c r="B71" s="64" t="s">
        <v>102</v>
      </c>
      <c r="C71" s="61">
        <v>1929</v>
      </c>
      <c r="D71" s="61"/>
      <c r="E71" s="61" t="s">
        <v>43</v>
      </c>
      <c r="F71" s="64" t="s">
        <v>54</v>
      </c>
      <c r="G71" s="61">
        <v>2</v>
      </c>
      <c r="H71" s="65">
        <v>2</v>
      </c>
      <c r="I71" s="66">
        <v>695.3</v>
      </c>
      <c r="J71" s="66">
        <v>633.1</v>
      </c>
      <c r="K71" s="61">
        <v>358.2</v>
      </c>
      <c r="L71" s="65">
        <v>18</v>
      </c>
      <c r="M71" s="66">
        <v>33280</v>
      </c>
      <c r="N71" s="66">
        <v>0</v>
      </c>
      <c r="O71" s="66">
        <v>0</v>
      </c>
      <c r="P71" s="66">
        <f t="shared" si="8"/>
        <v>33280</v>
      </c>
      <c r="Q71" s="70">
        <f t="shared" si="6"/>
        <v>52.566735112936342</v>
      </c>
      <c r="R71" s="61">
        <v>10477.1</v>
      </c>
      <c r="S71" s="61">
        <v>2019</v>
      </c>
      <c r="T71" s="73"/>
    </row>
    <row r="72" spans="1:20" s="2" customFormat="1" ht="12.75" customHeight="1" x14ac:dyDescent="0.2">
      <c r="A72" s="61">
        <f t="shared" si="7"/>
        <v>54</v>
      </c>
      <c r="B72" s="64" t="s">
        <v>103</v>
      </c>
      <c r="C72" s="61">
        <v>1946</v>
      </c>
      <c r="D72" s="61"/>
      <c r="E72" s="61" t="s">
        <v>43</v>
      </c>
      <c r="F72" s="64" t="s">
        <v>44</v>
      </c>
      <c r="G72" s="61">
        <v>2</v>
      </c>
      <c r="H72" s="65">
        <v>1</v>
      </c>
      <c r="I72" s="66">
        <v>147.72</v>
      </c>
      <c r="J72" s="66">
        <v>133.30000000000001</v>
      </c>
      <c r="K72" s="61">
        <v>133.30000000000001</v>
      </c>
      <c r="L72" s="65">
        <v>4</v>
      </c>
      <c r="M72" s="66">
        <v>17967</v>
      </c>
      <c r="N72" s="66">
        <v>0</v>
      </c>
      <c r="O72" s="66">
        <v>0</v>
      </c>
      <c r="P72" s="66">
        <f t="shared" si="8"/>
        <v>17967</v>
      </c>
      <c r="Q72" s="70">
        <f t="shared" si="6"/>
        <v>134.78619654913726</v>
      </c>
      <c r="R72" s="61">
        <v>10477.1</v>
      </c>
      <c r="S72" s="61">
        <v>2019</v>
      </c>
      <c r="T72" s="73"/>
    </row>
    <row r="73" spans="1:20" s="2" customFormat="1" ht="12.75" customHeight="1" x14ac:dyDescent="0.2">
      <c r="A73" s="61">
        <f t="shared" si="7"/>
        <v>55</v>
      </c>
      <c r="B73" s="64" t="s">
        <v>104</v>
      </c>
      <c r="C73" s="61">
        <v>1949</v>
      </c>
      <c r="D73" s="61"/>
      <c r="E73" s="61" t="s">
        <v>43</v>
      </c>
      <c r="F73" s="64" t="s">
        <v>54</v>
      </c>
      <c r="G73" s="61">
        <v>2</v>
      </c>
      <c r="H73" s="65">
        <v>1</v>
      </c>
      <c r="I73" s="66">
        <v>503.36</v>
      </c>
      <c r="J73" s="66">
        <v>340.96</v>
      </c>
      <c r="K73" s="61">
        <v>223.4</v>
      </c>
      <c r="L73" s="65">
        <v>8</v>
      </c>
      <c r="M73" s="66">
        <v>35203</v>
      </c>
      <c r="N73" s="66">
        <v>0</v>
      </c>
      <c r="O73" s="66">
        <v>0</v>
      </c>
      <c r="P73" s="66">
        <f t="shared" si="8"/>
        <v>35203</v>
      </c>
      <c r="Q73" s="70">
        <f t="shared" si="6"/>
        <v>103.2467151572032</v>
      </c>
      <c r="R73" s="61">
        <v>10477.1</v>
      </c>
      <c r="S73" s="61">
        <v>2019</v>
      </c>
      <c r="T73" s="73"/>
    </row>
    <row r="74" spans="1:20" s="2" customFormat="1" ht="12.75" customHeight="1" x14ac:dyDescent="0.2">
      <c r="A74" s="61">
        <f t="shared" si="7"/>
        <v>56</v>
      </c>
      <c r="B74" s="64" t="s">
        <v>105</v>
      </c>
      <c r="C74" s="61">
        <v>1948</v>
      </c>
      <c r="D74" s="61"/>
      <c r="E74" s="61" t="s">
        <v>43</v>
      </c>
      <c r="F74" s="64" t="s">
        <v>44</v>
      </c>
      <c r="G74" s="61">
        <v>2</v>
      </c>
      <c r="H74" s="65">
        <v>1</v>
      </c>
      <c r="I74" s="66">
        <v>504.57</v>
      </c>
      <c r="J74" s="66">
        <v>428.3</v>
      </c>
      <c r="K74" s="61">
        <v>101.3</v>
      </c>
      <c r="L74" s="65">
        <v>8</v>
      </c>
      <c r="M74" s="66">
        <v>41578</v>
      </c>
      <c r="N74" s="66">
        <v>0</v>
      </c>
      <c r="O74" s="66">
        <v>0</v>
      </c>
      <c r="P74" s="66">
        <f t="shared" si="8"/>
        <v>41578</v>
      </c>
      <c r="Q74" s="70">
        <f t="shared" si="6"/>
        <v>97.076815316367032</v>
      </c>
      <c r="R74" s="61">
        <v>10477.1</v>
      </c>
      <c r="S74" s="61">
        <v>2019</v>
      </c>
      <c r="T74" s="73"/>
    </row>
    <row r="75" spans="1:20" s="2" customFormat="1" ht="12.75" customHeight="1" x14ac:dyDescent="0.2">
      <c r="A75" s="61">
        <f t="shared" si="7"/>
        <v>57</v>
      </c>
      <c r="B75" s="64" t="s">
        <v>106</v>
      </c>
      <c r="C75" s="61">
        <v>1948</v>
      </c>
      <c r="D75" s="61"/>
      <c r="E75" s="61" t="s">
        <v>43</v>
      </c>
      <c r="F75" s="64" t="s">
        <v>54</v>
      </c>
      <c r="G75" s="61">
        <v>2</v>
      </c>
      <c r="H75" s="65">
        <v>2</v>
      </c>
      <c r="I75" s="66">
        <v>604.89</v>
      </c>
      <c r="J75" s="66">
        <v>405.3</v>
      </c>
      <c r="K75" s="61">
        <v>237.5</v>
      </c>
      <c r="L75" s="65">
        <v>8</v>
      </c>
      <c r="M75" s="66">
        <v>36522</v>
      </c>
      <c r="N75" s="66">
        <v>0</v>
      </c>
      <c r="O75" s="66">
        <v>0</v>
      </c>
      <c r="P75" s="66">
        <f t="shared" si="8"/>
        <v>36522</v>
      </c>
      <c r="Q75" s="70">
        <f t="shared" si="6"/>
        <v>90.111028867505553</v>
      </c>
      <c r="R75" s="61">
        <v>10477.1</v>
      </c>
      <c r="S75" s="61">
        <v>2019</v>
      </c>
      <c r="T75" s="73"/>
    </row>
    <row r="76" spans="1:20" s="2" customFormat="1" ht="12.75" customHeight="1" x14ac:dyDescent="0.2">
      <c r="A76" s="61">
        <f t="shared" si="7"/>
        <v>58</v>
      </c>
      <c r="B76" s="64" t="s">
        <v>107</v>
      </c>
      <c r="C76" s="61">
        <v>1955</v>
      </c>
      <c r="D76" s="61"/>
      <c r="E76" s="61" t="s">
        <v>43</v>
      </c>
      <c r="F76" s="64" t="s">
        <v>54</v>
      </c>
      <c r="G76" s="61">
        <v>2</v>
      </c>
      <c r="H76" s="65">
        <v>2</v>
      </c>
      <c r="I76" s="66">
        <v>439.2</v>
      </c>
      <c r="J76" s="66">
        <v>374</v>
      </c>
      <c r="K76" s="61">
        <v>374</v>
      </c>
      <c r="L76" s="65">
        <v>8</v>
      </c>
      <c r="M76" s="66">
        <v>29208</v>
      </c>
      <c r="N76" s="66">
        <v>0</v>
      </c>
      <c r="O76" s="66">
        <v>0</v>
      </c>
      <c r="P76" s="66">
        <f t="shared" si="8"/>
        <v>29208</v>
      </c>
      <c r="Q76" s="70">
        <f t="shared" si="6"/>
        <v>78.096256684491976</v>
      </c>
      <c r="R76" s="61">
        <v>10477.1</v>
      </c>
      <c r="S76" s="61">
        <v>2019</v>
      </c>
      <c r="T76" s="73"/>
    </row>
    <row r="77" spans="1:20" s="2" customFormat="1" ht="12.75" customHeight="1" x14ac:dyDescent="0.2">
      <c r="A77" s="61">
        <f t="shared" si="7"/>
        <v>59</v>
      </c>
      <c r="B77" s="64" t="s">
        <v>108</v>
      </c>
      <c r="C77" s="61">
        <v>1959</v>
      </c>
      <c r="D77" s="61"/>
      <c r="E77" s="61" t="s">
        <v>43</v>
      </c>
      <c r="F77" s="64" t="s">
        <v>54</v>
      </c>
      <c r="G77" s="61">
        <v>2</v>
      </c>
      <c r="H77" s="65">
        <v>2</v>
      </c>
      <c r="I77" s="66">
        <v>542.79999999999995</v>
      </c>
      <c r="J77" s="66">
        <v>488.2</v>
      </c>
      <c r="K77" s="61">
        <v>383.8</v>
      </c>
      <c r="L77" s="65">
        <v>16</v>
      </c>
      <c r="M77" s="66">
        <v>37698</v>
      </c>
      <c r="N77" s="66">
        <v>0</v>
      </c>
      <c r="O77" s="66">
        <v>0</v>
      </c>
      <c r="P77" s="66">
        <f t="shared" si="8"/>
        <v>37698</v>
      </c>
      <c r="Q77" s="70">
        <f t="shared" si="6"/>
        <v>77.218353133961486</v>
      </c>
      <c r="R77" s="61">
        <v>10477.1</v>
      </c>
      <c r="S77" s="61">
        <v>2019</v>
      </c>
      <c r="T77" s="32"/>
    </row>
    <row r="78" spans="1:20" s="2" customFormat="1" ht="12.75" customHeight="1" x14ac:dyDescent="0.2">
      <c r="A78" s="61">
        <f t="shared" si="7"/>
        <v>60</v>
      </c>
      <c r="B78" s="64" t="s">
        <v>109</v>
      </c>
      <c r="C78" s="61">
        <v>1959</v>
      </c>
      <c r="D78" s="61"/>
      <c r="E78" s="61" t="s">
        <v>43</v>
      </c>
      <c r="F78" s="64" t="s">
        <v>54</v>
      </c>
      <c r="G78" s="61">
        <v>2</v>
      </c>
      <c r="H78" s="65">
        <v>1</v>
      </c>
      <c r="I78" s="66">
        <v>334.3</v>
      </c>
      <c r="J78" s="66">
        <v>321.31</v>
      </c>
      <c r="K78" s="61">
        <v>231.61</v>
      </c>
      <c r="L78" s="65">
        <v>10</v>
      </c>
      <c r="M78" s="66">
        <v>26352</v>
      </c>
      <c r="N78" s="66">
        <v>0</v>
      </c>
      <c r="O78" s="66">
        <v>0</v>
      </c>
      <c r="P78" s="66">
        <f t="shared" si="8"/>
        <v>26352</v>
      </c>
      <c r="Q78" s="70">
        <f t="shared" si="6"/>
        <v>82.014254147085367</v>
      </c>
      <c r="R78" s="61">
        <v>10477.1</v>
      </c>
      <c r="S78" s="61">
        <v>2019</v>
      </c>
      <c r="T78" s="32"/>
    </row>
    <row r="79" spans="1:20" s="2" customFormat="1" ht="12.75" customHeight="1" x14ac:dyDescent="0.2">
      <c r="A79" s="61">
        <f t="shared" si="7"/>
        <v>61</v>
      </c>
      <c r="B79" s="64" t="s">
        <v>110</v>
      </c>
      <c r="C79" s="61">
        <v>1938</v>
      </c>
      <c r="D79" s="61"/>
      <c r="E79" s="61" t="s">
        <v>43</v>
      </c>
      <c r="F79" s="64" t="s">
        <v>44</v>
      </c>
      <c r="G79" s="61">
        <v>2</v>
      </c>
      <c r="H79" s="65">
        <v>2</v>
      </c>
      <c r="I79" s="66">
        <v>492.1</v>
      </c>
      <c r="J79" s="66">
        <v>446.7</v>
      </c>
      <c r="K79" s="61">
        <v>341.25</v>
      </c>
      <c r="L79" s="65">
        <v>8</v>
      </c>
      <c r="M79" s="66">
        <v>31376</v>
      </c>
      <c r="N79" s="66">
        <v>0</v>
      </c>
      <c r="O79" s="66">
        <v>0</v>
      </c>
      <c r="P79" s="66">
        <f t="shared" si="8"/>
        <v>31376</v>
      </c>
      <c r="Q79" s="70">
        <f t="shared" si="6"/>
        <v>70.239534363107239</v>
      </c>
      <c r="R79" s="61">
        <v>10477.1</v>
      </c>
      <c r="S79" s="61">
        <v>2019</v>
      </c>
      <c r="T79" s="32"/>
    </row>
    <row r="80" spans="1:20" s="2" customFormat="1" ht="12.75" customHeight="1" x14ac:dyDescent="0.2">
      <c r="A80" s="61">
        <f t="shared" si="7"/>
        <v>62</v>
      </c>
      <c r="B80" s="64" t="s">
        <v>111</v>
      </c>
      <c r="C80" s="61">
        <v>1959</v>
      </c>
      <c r="D80" s="61"/>
      <c r="E80" s="61" t="s">
        <v>43</v>
      </c>
      <c r="F80" s="64" t="s">
        <v>54</v>
      </c>
      <c r="G80" s="61">
        <v>2</v>
      </c>
      <c r="H80" s="65">
        <v>2</v>
      </c>
      <c r="I80" s="66">
        <v>549.29999999999995</v>
      </c>
      <c r="J80" s="66">
        <v>549.1</v>
      </c>
      <c r="K80" s="61">
        <v>436.3</v>
      </c>
      <c r="L80" s="65">
        <v>16</v>
      </c>
      <c r="M80" s="66">
        <v>38189</v>
      </c>
      <c r="N80" s="66">
        <v>0</v>
      </c>
      <c r="O80" s="66">
        <v>0</v>
      </c>
      <c r="P80" s="66">
        <f t="shared" si="8"/>
        <v>38189</v>
      </c>
      <c r="Q80" s="70">
        <f t="shared" si="6"/>
        <v>69.548351848479328</v>
      </c>
      <c r="R80" s="61">
        <v>10477.1</v>
      </c>
      <c r="S80" s="61">
        <v>2019</v>
      </c>
      <c r="T80" s="32"/>
    </row>
    <row r="81" spans="1:20" s="2" customFormat="1" ht="12.75" customHeight="1" x14ac:dyDescent="0.2">
      <c r="A81" s="61">
        <f t="shared" si="7"/>
        <v>63</v>
      </c>
      <c r="B81" s="64" t="s">
        <v>112</v>
      </c>
      <c r="C81" s="61">
        <v>1959</v>
      </c>
      <c r="D81" s="61"/>
      <c r="E81" s="61" t="s">
        <v>43</v>
      </c>
      <c r="F81" s="64" t="s">
        <v>79</v>
      </c>
      <c r="G81" s="61">
        <v>2</v>
      </c>
      <c r="H81" s="65">
        <v>2</v>
      </c>
      <c r="I81" s="66">
        <v>631.4</v>
      </c>
      <c r="J81" s="66">
        <v>570.20000000000005</v>
      </c>
      <c r="K81" s="61">
        <v>369.2</v>
      </c>
      <c r="L81" s="65">
        <v>12</v>
      </c>
      <c r="M81" s="66">
        <v>123005.82</v>
      </c>
      <c r="N81" s="66">
        <v>0</v>
      </c>
      <c r="O81" s="66">
        <v>0</v>
      </c>
      <c r="P81" s="66">
        <f t="shared" si="8"/>
        <v>123005.82</v>
      </c>
      <c r="Q81" s="70">
        <f t="shared" si="6"/>
        <v>215.72399158190109</v>
      </c>
      <c r="R81" s="61">
        <v>10477.1</v>
      </c>
      <c r="S81" s="61">
        <v>2019</v>
      </c>
      <c r="T81" s="32"/>
    </row>
    <row r="82" spans="1:20" s="2" customFormat="1" ht="12.75" customHeight="1" x14ac:dyDescent="0.2">
      <c r="A82" s="61">
        <f t="shared" si="7"/>
        <v>64</v>
      </c>
      <c r="B82" s="64" t="s">
        <v>113</v>
      </c>
      <c r="C82" s="61">
        <v>1931</v>
      </c>
      <c r="D82" s="61"/>
      <c r="E82" s="61" t="s">
        <v>43</v>
      </c>
      <c r="F82" s="64" t="s">
        <v>44</v>
      </c>
      <c r="G82" s="61">
        <v>2</v>
      </c>
      <c r="H82" s="65">
        <v>2</v>
      </c>
      <c r="I82" s="66">
        <v>779.3</v>
      </c>
      <c r="J82" s="66">
        <v>674.8</v>
      </c>
      <c r="K82" s="61">
        <v>571.5</v>
      </c>
      <c r="L82" s="65">
        <v>18</v>
      </c>
      <c r="M82" s="66">
        <v>37365</v>
      </c>
      <c r="N82" s="66">
        <v>0</v>
      </c>
      <c r="O82" s="66">
        <v>0</v>
      </c>
      <c r="P82" s="66">
        <f t="shared" si="8"/>
        <v>37365</v>
      </c>
      <c r="Q82" s="70">
        <f t="shared" si="6"/>
        <v>55.371962062833433</v>
      </c>
      <c r="R82" s="61">
        <v>10477.1</v>
      </c>
      <c r="S82" s="61">
        <v>2019</v>
      </c>
      <c r="T82" s="32"/>
    </row>
    <row r="83" spans="1:20" s="2" customFormat="1" ht="12.75" customHeight="1" x14ac:dyDescent="0.2">
      <c r="A83" s="61">
        <f t="shared" si="7"/>
        <v>65</v>
      </c>
      <c r="B83" s="64" t="s">
        <v>114</v>
      </c>
      <c r="C83" s="61">
        <v>1915</v>
      </c>
      <c r="D83" s="61"/>
      <c r="E83" s="61" t="s">
        <v>43</v>
      </c>
      <c r="F83" s="64" t="s">
        <v>44</v>
      </c>
      <c r="G83" s="61">
        <v>1</v>
      </c>
      <c r="H83" s="65">
        <v>1</v>
      </c>
      <c r="I83" s="66">
        <v>193.1</v>
      </c>
      <c r="J83" s="66">
        <v>192.6</v>
      </c>
      <c r="K83" s="61">
        <v>192.6</v>
      </c>
      <c r="L83" s="65">
        <v>6</v>
      </c>
      <c r="M83" s="66">
        <v>19393</v>
      </c>
      <c r="N83" s="66">
        <v>0</v>
      </c>
      <c r="O83" s="66">
        <v>0</v>
      </c>
      <c r="P83" s="66">
        <f t="shared" si="8"/>
        <v>19393</v>
      </c>
      <c r="Q83" s="70">
        <f t="shared" ref="Q83:Q114" si="9">P83/J83</f>
        <v>100.69055036344756</v>
      </c>
      <c r="R83" s="61">
        <v>10477.1</v>
      </c>
      <c r="S83" s="61">
        <v>2019</v>
      </c>
      <c r="T83" s="32"/>
    </row>
    <row r="84" spans="1:20" s="2" customFormat="1" ht="12.75" customHeight="1" x14ac:dyDescent="0.2">
      <c r="A84" s="61">
        <f t="shared" ref="A84:A115" si="10">A83+1</f>
        <v>66</v>
      </c>
      <c r="B84" s="64" t="s">
        <v>115</v>
      </c>
      <c r="C84" s="61">
        <v>1949</v>
      </c>
      <c r="D84" s="61"/>
      <c r="E84" s="61" t="s">
        <v>43</v>
      </c>
      <c r="F84" s="64" t="s">
        <v>116</v>
      </c>
      <c r="G84" s="61">
        <v>2</v>
      </c>
      <c r="H84" s="65">
        <v>2</v>
      </c>
      <c r="I84" s="66">
        <v>447.84</v>
      </c>
      <c r="J84" s="66">
        <v>373.2</v>
      </c>
      <c r="K84" s="61">
        <v>139.6</v>
      </c>
      <c r="L84" s="65">
        <v>8</v>
      </c>
      <c r="M84" s="66">
        <v>24293</v>
      </c>
      <c r="N84" s="66">
        <v>0</v>
      </c>
      <c r="O84" s="66">
        <v>0</v>
      </c>
      <c r="P84" s="66">
        <f t="shared" ref="P84:P115" si="11">M84</f>
        <v>24293</v>
      </c>
      <c r="Q84" s="70">
        <f t="shared" si="9"/>
        <v>65.09378349410504</v>
      </c>
      <c r="R84" s="61">
        <v>10477.1</v>
      </c>
      <c r="S84" s="61">
        <v>2019</v>
      </c>
      <c r="T84" s="32"/>
    </row>
    <row r="85" spans="1:20" s="2" customFormat="1" ht="12.75" customHeight="1" x14ac:dyDescent="0.2">
      <c r="A85" s="61">
        <f t="shared" si="10"/>
        <v>67</v>
      </c>
      <c r="B85" s="64" t="s">
        <v>117</v>
      </c>
      <c r="C85" s="61">
        <v>1951</v>
      </c>
      <c r="D85" s="61"/>
      <c r="E85" s="61" t="s">
        <v>43</v>
      </c>
      <c r="F85" s="64" t="s">
        <v>79</v>
      </c>
      <c r="G85" s="61">
        <v>3</v>
      </c>
      <c r="H85" s="65">
        <v>3</v>
      </c>
      <c r="I85" s="66">
        <v>1314.2</v>
      </c>
      <c r="J85" s="66">
        <v>1219.4000000000001</v>
      </c>
      <c r="K85" s="61">
        <v>1050.5</v>
      </c>
      <c r="L85" s="65">
        <v>16</v>
      </c>
      <c r="M85" s="66">
        <v>263053.84999999998</v>
      </c>
      <c r="N85" s="66">
        <v>0</v>
      </c>
      <c r="O85" s="66">
        <v>0</v>
      </c>
      <c r="P85" s="66">
        <f t="shared" si="11"/>
        <v>263053.84999999998</v>
      </c>
      <c r="Q85" s="70">
        <f t="shared" si="9"/>
        <v>215.72400360833194</v>
      </c>
      <c r="R85" s="61">
        <v>9304.56</v>
      </c>
      <c r="S85" s="61">
        <v>2019</v>
      </c>
      <c r="T85" s="32"/>
    </row>
    <row r="86" spans="1:20" s="2" customFormat="1" ht="12.75" customHeight="1" x14ac:dyDescent="0.2">
      <c r="A86" s="61">
        <f t="shared" si="10"/>
        <v>68</v>
      </c>
      <c r="B86" s="64" t="s">
        <v>118</v>
      </c>
      <c r="C86" s="61">
        <v>1959</v>
      </c>
      <c r="D86" s="61"/>
      <c r="E86" s="61" t="s">
        <v>43</v>
      </c>
      <c r="F86" s="64" t="s">
        <v>44</v>
      </c>
      <c r="G86" s="61">
        <v>2</v>
      </c>
      <c r="H86" s="65">
        <v>2</v>
      </c>
      <c r="I86" s="66">
        <v>477.3</v>
      </c>
      <c r="J86" s="66">
        <v>473.5</v>
      </c>
      <c r="K86" s="61">
        <v>380.1</v>
      </c>
      <c r="L86" s="65">
        <v>16</v>
      </c>
      <c r="M86" s="66">
        <v>45965</v>
      </c>
      <c r="N86" s="66">
        <v>0</v>
      </c>
      <c r="O86" s="66">
        <v>0</v>
      </c>
      <c r="P86" s="66">
        <f t="shared" si="11"/>
        <v>45965</v>
      </c>
      <c r="Q86" s="70">
        <f t="shared" si="9"/>
        <v>97.074973600844771</v>
      </c>
      <c r="R86" s="61">
        <v>10477.1</v>
      </c>
      <c r="S86" s="61">
        <v>2019</v>
      </c>
      <c r="T86" s="32"/>
    </row>
    <row r="87" spans="1:20" s="2" customFormat="1" ht="12.75" customHeight="1" x14ac:dyDescent="0.2">
      <c r="A87" s="61">
        <f t="shared" si="10"/>
        <v>69</v>
      </c>
      <c r="B87" s="64" t="s">
        <v>119</v>
      </c>
      <c r="C87" s="61">
        <v>1959</v>
      </c>
      <c r="D87" s="61"/>
      <c r="E87" s="61" t="s">
        <v>43</v>
      </c>
      <c r="F87" s="64" t="s">
        <v>44</v>
      </c>
      <c r="G87" s="61">
        <v>2</v>
      </c>
      <c r="H87" s="65">
        <v>2</v>
      </c>
      <c r="I87" s="66">
        <v>481.2</v>
      </c>
      <c r="J87" s="66">
        <v>479.7</v>
      </c>
      <c r="K87" s="61">
        <v>328.4</v>
      </c>
      <c r="L87" s="65">
        <v>16</v>
      </c>
      <c r="M87" s="66">
        <v>35979</v>
      </c>
      <c r="N87" s="66">
        <v>0</v>
      </c>
      <c r="O87" s="66">
        <v>0</v>
      </c>
      <c r="P87" s="66">
        <f t="shared" si="11"/>
        <v>35979</v>
      </c>
      <c r="Q87" s="70">
        <f t="shared" si="9"/>
        <v>75.00312695434647</v>
      </c>
      <c r="R87" s="61">
        <v>10477.1</v>
      </c>
      <c r="S87" s="61">
        <v>2019</v>
      </c>
      <c r="T87" s="32"/>
    </row>
    <row r="88" spans="1:20" s="2" customFormat="1" ht="12.75" customHeight="1" x14ac:dyDescent="0.2">
      <c r="A88" s="61">
        <f t="shared" si="10"/>
        <v>70</v>
      </c>
      <c r="B88" s="64" t="s">
        <v>120</v>
      </c>
      <c r="C88" s="61">
        <v>1959</v>
      </c>
      <c r="D88" s="61"/>
      <c r="E88" s="61" t="s">
        <v>43</v>
      </c>
      <c r="F88" s="64" t="s">
        <v>54</v>
      </c>
      <c r="G88" s="61">
        <v>2</v>
      </c>
      <c r="H88" s="65">
        <v>1</v>
      </c>
      <c r="I88" s="66">
        <v>504.4</v>
      </c>
      <c r="J88" s="66">
        <v>450.2</v>
      </c>
      <c r="K88" s="61">
        <v>230.8</v>
      </c>
      <c r="L88" s="65">
        <v>12</v>
      </c>
      <c r="M88" s="66">
        <v>30650</v>
      </c>
      <c r="N88" s="66">
        <v>0</v>
      </c>
      <c r="O88" s="66">
        <v>0</v>
      </c>
      <c r="P88" s="66">
        <f t="shared" si="11"/>
        <v>30650</v>
      </c>
      <c r="Q88" s="70">
        <f t="shared" si="9"/>
        <v>68.080852954242559</v>
      </c>
      <c r="R88" s="61">
        <v>10477.1</v>
      </c>
      <c r="S88" s="61">
        <v>2019</v>
      </c>
      <c r="T88" s="32"/>
    </row>
    <row r="89" spans="1:20" s="2" customFormat="1" ht="12.75" customHeight="1" x14ac:dyDescent="0.2">
      <c r="A89" s="61">
        <f t="shared" si="10"/>
        <v>71</v>
      </c>
      <c r="B89" s="64" t="s">
        <v>121</v>
      </c>
      <c r="C89" s="61">
        <v>1959</v>
      </c>
      <c r="D89" s="61"/>
      <c r="E89" s="61" t="s">
        <v>43</v>
      </c>
      <c r="F89" s="64" t="s">
        <v>54</v>
      </c>
      <c r="G89" s="61">
        <v>2</v>
      </c>
      <c r="H89" s="65">
        <v>1</v>
      </c>
      <c r="I89" s="66">
        <v>254.7</v>
      </c>
      <c r="J89" s="66">
        <v>227.4</v>
      </c>
      <c r="K89" s="61">
        <v>125.4</v>
      </c>
      <c r="L89" s="65">
        <v>8</v>
      </c>
      <c r="M89" s="66">
        <v>25833</v>
      </c>
      <c r="N89" s="66">
        <v>0</v>
      </c>
      <c r="O89" s="66">
        <v>0</v>
      </c>
      <c r="P89" s="66">
        <f t="shared" si="11"/>
        <v>25833</v>
      </c>
      <c r="Q89" s="70">
        <f t="shared" si="9"/>
        <v>113.60158311345646</v>
      </c>
      <c r="R89" s="61">
        <v>10477.1</v>
      </c>
      <c r="S89" s="61">
        <v>2019</v>
      </c>
      <c r="T89" s="32"/>
    </row>
    <row r="90" spans="1:20" s="2" customFormat="1" ht="12.75" customHeight="1" x14ac:dyDescent="0.2">
      <c r="A90" s="61">
        <f t="shared" si="10"/>
        <v>72</v>
      </c>
      <c r="B90" s="64" t="s">
        <v>122</v>
      </c>
      <c r="C90" s="61">
        <v>1952</v>
      </c>
      <c r="D90" s="61"/>
      <c r="E90" s="61" t="s">
        <v>43</v>
      </c>
      <c r="F90" s="64" t="s">
        <v>54</v>
      </c>
      <c r="G90" s="61">
        <v>2</v>
      </c>
      <c r="H90" s="65">
        <v>1</v>
      </c>
      <c r="I90" s="66">
        <v>424.6</v>
      </c>
      <c r="J90" s="66">
        <v>400.05</v>
      </c>
      <c r="K90" s="61">
        <v>290.60000000000002</v>
      </c>
      <c r="L90" s="65">
        <v>8</v>
      </c>
      <c r="M90" s="66">
        <v>29198</v>
      </c>
      <c r="N90" s="66">
        <v>0</v>
      </c>
      <c r="O90" s="66">
        <v>0</v>
      </c>
      <c r="P90" s="66">
        <f t="shared" si="11"/>
        <v>29198</v>
      </c>
      <c r="Q90" s="70">
        <f t="shared" si="9"/>
        <v>72.985876765404328</v>
      </c>
      <c r="R90" s="61">
        <v>10477.1</v>
      </c>
      <c r="S90" s="61">
        <v>2019</v>
      </c>
      <c r="T90" s="32"/>
    </row>
    <row r="91" spans="1:20" s="2" customFormat="1" ht="12.75" customHeight="1" x14ac:dyDescent="0.2">
      <c r="A91" s="61">
        <f t="shared" si="10"/>
        <v>73</v>
      </c>
      <c r="B91" s="64" t="s">
        <v>123</v>
      </c>
      <c r="C91" s="61">
        <v>1915</v>
      </c>
      <c r="D91" s="61"/>
      <c r="E91" s="61" t="s">
        <v>43</v>
      </c>
      <c r="F91" s="64" t="s">
        <v>44</v>
      </c>
      <c r="G91" s="61">
        <v>1</v>
      </c>
      <c r="H91" s="65">
        <v>2</v>
      </c>
      <c r="I91" s="66">
        <v>320</v>
      </c>
      <c r="J91" s="66">
        <v>294.8</v>
      </c>
      <c r="K91" s="61">
        <v>237.8</v>
      </c>
      <c r="L91" s="65">
        <v>9</v>
      </c>
      <c r="M91" s="66">
        <v>24199</v>
      </c>
      <c r="N91" s="66">
        <v>0</v>
      </c>
      <c r="O91" s="66">
        <v>0</v>
      </c>
      <c r="P91" s="66">
        <f t="shared" si="11"/>
        <v>24199</v>
      </c>
      <c r="Q91" s="70">
        <f t="shared" si="9"/>
        <v>82.086160108548171</v>
      </c>
      <c r="R91" s="61">
        <v>10477.1</v>
      </c>
      <c r="S91" s="61">
        <v>2019</v>
      </c>
      <c r="T91" s="32"/>
    </row>
    <row r="92" spans="1:20" s="2" customFormat="1" ht="12.75" customHeight="1" x14ac:dyDescent="0.2">
      <c r="A92" s="61">
        <f t="shared" si="10"/>
        <v>74</v>
      </c>
      <c r="B92" s="64" t="s">
        <v>124</v>
      </c>
      <c r="C92" s="61">
        <v>1930</v>
      </c>
      <c r="D92" s="61"/>
      <c r="E92" s="61" t="s">
        <v>43</v>
      </c>
      <c r="F92" s="64" t="s">
        <v>44</v>
      </c>
      <c r="G92" s="61">
        <v>2</v>
      </c>
      <c r="H92" s="65">
        <v>2</v>
      </c>
      <c r="I92" s="66">
        <v>412.6</v>
      </c>
      <c r="J92" s="66">
        <v>396</v>
      </c>
      <c r="K92" s="61">
        <v>293</v>
      </c>
      <c r="L92" s="65">
        <v>9</v>
      </c>
      <c r="M92" s="66">
        <v>30768</v>
      </c>
      <c r="N92" s="66">
        <v>0</v>
      </c>
      <c r="O92" s="66">
        <v>0</v>
      </c>
      <c r="P92" s="66">
        <f t="shared" si="11"/>
        <v>30768</v>
      </c>
      <c r="Q92" s="70">
        <f t="shared" si="9"/>
        <v>77.696969696969703</v>
      </c>
      <c r="R92" s="61">
        <v>10477.1</v>
      </c>
      <c r="S92" s="61">
        <v>2019</v>
      </c>
      <c r="T92" s="32"/>
    </row>
    <row r="93" spans="1:20" s="2" customFormat="1" ht="12.75" customHeight="1" x14ac:dyDescent="0.2">
      <c r="A93" s="61">
        <f t="shared" si="10"/>
        <v>75</v>
      </c>
      <c r="B93" s="64" t="s">
        <v>125</v>
      </c>
      <c r="C93" s="61">
        <v>1931</v>
      </c>
      <c r="D93" s="61"/>
      <c r="E93" s="61" t="s">
        <v>43</v>
      </c>
      <c r="F93" s="64" t="s">
        <v>44</v>
      </c>
      <c r="G93" s="61">
        <v>2</v>
      </c>
      <c r="H93" s="65">
        <v>2</v>
      </c>
      <c r="I93" s="66">
        <v>501</v>
      </c>
      <c r="J93" s="66">
        <v>417.6</v>
      </c>
      <c r="K93" s="61">
        <v>260.10000000000002</v>
      </c>
      <c r="L93" s="65">
        <v>8</v>
      </c>
      <c r="M93" s="66">
        <v>35418</v>
      </c>
      <c r="N93" s="66">
        <v>0</v>
      </c>
      <c r="O93" s="66">
        <v>0</v>
      </c>
      <c r="P93" s="66">
        <f t="shared" si="11"/>
        <v>35418</v>
      </c>
      <c r="Q93" s="70">
        <f t="shared" si="9"/>
        <v>84.813218390804593</v>
      </c>
      <c r="R93" s="61">
        <v>10477.1</v>
      </c>
      <c r="S93" s="61">
        <v>2019</v>
      </c>
      <c r="T93" s="32"/>
    </row>
    <row r="94" spans="1:20" s="2" customFormat="1" ht="12.75" customHeight="1" x14ac:dyDescent="0.2">
      <c r="A94" s="61">
        <f t="shared" si="10"/>
        <v>76</v>
      </c>
      <c r="B94" s="64" t="s">
        <v>126</v>
      </c>
      <c r="C94" s="61">
        <v>1960</v>
      </c>
      <c r="D94" s="61"/>
      <c r="E94" s="61" t="s">
        <v>43</v>
      </c>
      <c r="F94" s="64" t="s">
        <v>44</v>
      </c>
      <c r="G94" s="61">
        <v>2</v>
      </c>
      <c r="H94" s="65">
        <v>2</v>
      </c>
      <c r="I94" s="66">
        <v>498</v>
      </c>
      <c r="J94" s="66">
        <v>493.9</v>
      </c>
      <c r="K94" s="61">
        <v>355.4</v>
      </c>
      <c r="L94" s="65">
        <v>12</v>
      </c>
      <c r="M94" s="66">
        <v>23024</v>
      </c>
      <c r="N94" s="66">
        <v>0</v>
      </c>
      <c r="O94" s="66">
        <v>0</v>
      </c>
      <c r="P94" s="66">
        <f t="shared" si="11"/>
        <v>23024</v>
      </c>
      <c r="Q94" s="70">
        <f t="shared" si="9"/>
        <v>46.616724033205102</v>
      </c>
      <c r="R94" s="61">
        <v>10477.1</v>
      </c>
      <c r="S94" s="61">
        <v>2019</v>
      </c>
      <c r="T94" s="32"/>
    </row>
    <row r="95" spans="1:20" s="2" customFormat="1" ht="12.75" customHeight="1" x14ac:dyDescent="0.2">
      <c r="A95" s="61">
        <f t="shared" si="10"/>
        <v>77</v>
      </c>
      <c r="B95" s="64" t="s">
        <v>127</v>
      </c>
      <c r="C95" s="61">
        <v>1948</v>
      </c>
      <c r="D95" s="61">
        <v>1979</v>
      </c>
      <c r="E95" s="61" t="s">
        <v>43</v>
      </c>
      <c r="F95" s="64" t="s">
        <v>44</v>
      </c>
      <c r="G95" s="61">
        <v>2</v>
      </c>
      <c r="H95" s="65">
        <v>2</v>
      </c>
      <c r="I95" s="66">
        <v>829.3</v>
      </c>
      <c r="J95" s="66">
        <v>724.2</v>
      </c>
      <c r="K95" s="61">
        <v>504</v>
      </c>
      <c r="L95" s="65">
        <v>20</v>
      </c>
      <c r="M95" s="66">
        <v>37421</v>
      </c>
      <c r="N95" s="66">
        <v>0</v>
      </c>
      <c r="O95" s="66">
        <v>0</v>
      </c>
      <c r="P95" s="66">
        <f t="shared" si="11"/>
        <v>37421</v>
      </c>
      <c r="Q95" s="70">
        <f t="shared" si="9"/>
        <v>51.672190002761667</v>
      </c>
      <c r="R95" s="61">
        <v>10477.1</v>
      </c>
      <c r="S95" s="61">
        <v>2019</v>
      </c>
      <c r="T95" s="32"/>
    </row>
    <row r="96" spans="1:20" s="2" customFormat="1" ht="12.75" customHeight="1" x14ac:dyDescent="0.2">
      <c r="A96" s="61">
        <f t="shared" si="10"/>
        <v>78</v>
      </c>
      <c r="B96" s="64" t="s">
        <v>128</v>
      </c>
      <c r="C96" s="61">
        <v>1960</v>
      </c>
      <c r="D96" s="61"/>
      <c r="E96" s="61" t="s">
        <v>43</v>
      </c>
      <c r="F96" s="64" t="s">
        <v>44</v>
      </c>
      <c r="G96" s="61">
        <v>2</v>
      </c>
      <c r="H96" s="65">
        <v>2</v>
      </c>
      <c r="I96" s="66">
        <v>492.7</v>
      </c>
      <c r="J96" s="66">
        <v>490.9</v>
      </c>
      <c r="K96" s="61">
        <v>429.9</v>
      </c>
      <c r="L96" s="65">
        <v>16</v>
      </c>
      <c r="M96" s="66">
        <v>35670</v>
      </c>
      <c r="N96" s="66">
        <v>0</v>
      </c>
      <c r="O96" s="66">
        <v>0</v>
      </c>
      <c r="P96" s="66">
        <f t="shared" si="11"/>
        <v>35670</v>
      </c>
      <c r="Q96" s="70">
        <f t="shared" si="9"/>
        <v>72.662456712161344</v>
      </c>
      <c r="R96" s="61">
        <v>10477.1</v>
      </c>
      <c r="S96" s="61">
        <v>2019</v>
      </c>
      <c r="T96" s="32"/>
    </row>
    <row r="97" spans="1:20" s="2" customFormat="1" ht="12.75" customHeight="1" x14ac:dyDescent="0.2">
      <c r="A97" s="61">
        <f t="shared" si="10"/>
        <v>79</v>
      </c>
      <c r="B97" s="64" t="s">
        <v>129</v>
      </c>
      <c r="C97" s="61">
        <v>1959</v>
      </c>
      <c r="D97" s="61"/>
      <c r="E97" s="61" t="s">
        <v>43</v>
      </c>
      <c r="F97" s="64" t="s">
        <v>54</v>
      </c>
      <c r="G97" s="61">
        <v>2</v>
      </c>
      <c r="H97" s="65">
        <v>2</v>
      </c>
      <c r="I97" s="66">
        <v>487.4</v>
      </c>
      <c r="J97" s="66">
        <v>486.9</v>
      </c>
      <c r="K97" s="61">
        <v>381</v>
      </c>
      <c r="L97" s="65">
        <v>16</v>
      </c>
      <c r="M97" s="66">
        <v>35192</v>
      </c>
      <c r="N97" s="66">
        <v>0</v>
      </c>
      <c r="O97" s="66">
        <v>0</v>
      </c>
      <c r="P97" s="66">
        <f t="shared" si="11"/>
        <v>35192</v>
      </c>
      <c r="Q97" s="70">
        <f t="shared" si="9"/>
        <v>72.277675087286923</v>
      </c>
      <c r="R97" s="61">
        <v>10477.1</v>
      </c>
      <c r="S97" s="61">
        <v>2019</v>
      </c>
      <c r="T97" s="32"/>
    </row>
    <row r="98" spans="1:20" s="2" customFormat="1" ht="12.75" customHeight="1" x14ac:dyDescent="0.2">
      <c r="A98" s="61">
        <f t="shared" si="10"/>
        <v>80</v>
      </c>
      <c r="B98" s="64" t="s">
        <v>130</v>
      </c>
      <c r="C98" s="61">
        <v>1960</v>
      </c>
      <c r="D98" s="61"/>
      <c r="E98" s="61" t="s">
        <v>43</v>
      </c>
      <c r="F98" s="64" t="s">
        <v>44</v>
      </c>
      <c r="G98" s="61">
        <v>2</v>
      </c>
      <c r="H98" s="65">
        <v>2</v>
      </c>
      <c r="I98" s="66">
        <v>547.5</v>
      </c>
      <c r="J98" s="66">
        <v>486.2</v>
      </c>
      <c r="K98" s="61">
        <v>364.6</v>
      </c>
      <c r="L98" s="65">
        <v>16</v>
      </c>
      <c r="M98" s="66">
        <v>36699</v>
      </c>
      <c r="N98" s="66">
        <v>0</v>
      </c>
      <c r="O98" s="66">
        <v>0</v>
      </c>
      <c r="P98" s="66">
        <f t="shared" si="11"/>
        <v>36699</v>
      </c>
      <c r="Q98" s="70">
        <f t="shared" si="9"/>
        <v>75.481283422459896</v>
      </c>
      <c r="R98" s="61">
        <v>10477.1</v>
      </c>
      <c r="S98" s="61">
        <v>2019</v>
      </c>
      <c r="T98" s="32"/>
    </row>
    <row r="99" spans="1:20" s="2" customFormat="1" ht="12.75" customHeight="1" x14ac:dyDescent="0.2">
      <c r="A99" s="61">
        <f t="shared" si="10"/>
        <v>81</v>
      </c>
      <c r="B99" s="64" t="s">
        <v>131</v>
      </c>
      <c r="C99" s="61">
        <v>1960</v>
      </c>
      <c r="D99" s="61"/>
      <c r="E99" s="61" t="s">
        <v>43</v>
      </c>
      <c r="F99" s="64" t="s">
        <v>44</v>
      </c>
      <c r="G99" s="61">
        <v>2</v>
      </c>
      <c r="H99" s="65">
        <v>1</v>
      </c>
      <c r="I99" s="66">
        <v>383.04</v>
      </c>
      <c r="J99" s="66">
        <v>321.10000000000002</v>
      </c>
      <c r="K99" s="61">
        <v>151.69999999999999</v>
      </c>
      <c r="L99" s="65">
        <v>8</v>
      </c>
      <c r="M99" s="66">
        <v>21733</v>
      </c>
      <c r="N99" s="66">
        <v>0</v>
      </c>
      <c r="O99" s="66">
        <v>0</v>
      </c>
      <c r="P99" s="66">
        <f t="shared" si="11"/>
        <v>21733</v>
      </c>
      <c r="Q99" s="70">
        <f t="shared" si="9"/>
        <v>67.682964808470871</v>
      </c>
      <c r="R99" s="61">
        <v>10477.1</v>
      </c>
      <c r="S99" s="61">
        <v>2019</v>
      </c>
      <c r="T99" s="32"/>
    </row>
    <row r="100" spans="1:20" s="2" customFormat="1" ht="12.75" customHeight="1" x14ac:dyDescent="0.2">
      <c r="A100" s="61">
        <f t="shared" si="10"/>
        <v>82</v>
      </c>
      <c r="B100" s="64" t="s">
        <v>132</v>
      </c>
      <c r="C100" s="61">
        <v>1955</v>
      </c>
      <c r="D100" s="61"/>
      <c r="E100" s="61" t="s">
        <v>43</v>
      </c>
      <c r="F100" s="64" t="s">
        <v>116</v>
      </c>
      <c r="G100" s="61">
        <v>2</v>
      </c>
      <c r="H100" s="65">
        <v>2</v>
      </c>
      <c r="I100" s="66">
        <v>509.28</v>
      </c>
      <c r="J100" s="66">
        <v>424.4</v>
      </c>
      <c r="K100" s="61">
        <v>200</v>
      </c>
      <c r="L100" s="65">
        <v>8</v>
      </c>
      <c r="M100" s="66">
        <v>33745</v>
      </c>
      <c r="N100" s="66">
        <v>0</v>
      </c>
      <c r="O100" s="66">
        <v>0</v>
      </c>
      <c r="P100" s="66">
        <f t="shared" si="11"/>
        <v>33745</v>
      </c>
      <c r="Q100" s="70">
        <f t="shared" si="9"/>
        <v>79.512252591894438</v>
      </c>
      <c r="R100" s="61">
        <v>10477.1</v>
      </c>
      <c r="S100" s="61">
        <v>2019</v>
      </c>
      <c r="T100" s="32"/>
    </row>
    <row r="101" spans="1:20" s="2" customFormat="1" ht="12.75" customHeight="1" x14ac:dyDescent="0.2">
      <c r="A101" s="61">
        <f t="shared" si="10"/>
        <v>83</v>
      </c>
      <c r="B101" s="64" t="s">
        <v>133</v>
      </c>
      <c r="C101" s="61">
        <v>1961</v>
      </c>
      <c r="D101" s="61"/>
      <c r="E101" s="61" t="s">
        <v>43</v>
      </c>
      <c r="F101" s="64" t="s">
        <v>44</v>
      </c>
      <c r="G101" s="61">
        <v>2</v>
      </c>
      <c r="H101" s="65">
        <v>1</v>
      </c>
      <c r="I101" s="66">
        <v>321.44</v>
      </c>
      <c r="J101" s="66">
        <v>320.54000000000002</v>
      </c>
      <c r="K101" s="61">
        <v>198.2</v>
      </c>
      <c r="L101" s="65">
        <v>9</v>
      </c>
      <c r="M101" s="66">
        <v>26762</v>
      </c>
      <c r="N101" s="66">
        <v>0</v>
      </c>
      <c r="O101" s="66">
        <v>0</v>
      </c>
      <c r="P101" s="66">
        <f t="shared" si="11"/>
        <v>26762</v>
      </c>
      <c r="Q101" s="70">
        <f t="shared" si="9"/>
        <v>83.490360017470508</v>
      </c>
      <c r="R101" s="61">
        <v>10477.1</v>
      </c>
      <c r="S101" s="61">
        <v>2019</v>
      </c>
      <c r="T101" s="32"/>
    </row>
    <row r="102" spans="1:20" s="2" customFormat="1" ht="12.75" customHeight="1" x14ac:dyDescent="0.2">
      <c r="A102" s="61">
        <f t="shared" si="10"/>
        <v>84</v>
      </c>
      <c r="B102" s="64" t="s">
        <v>134</v>
      </c>
      <c r="C102" s="61">
        <v>1937</v>
      </c>
      <c r="D102" s="61"/>
      <c r="E102" s="61" t="s">
        <v>43</v>
      </c>
      <c r="F102" s="64" t="s">
        <v>44</v>
      </c>
      <c r="G102" s="61">
        <v>1</v>
      </c>
      <c r="H102" s="65">
        <v>4</v>
      </c>
      <c r="I102" s="66">
        <v>152.69999999999999</v>
      </c>
      <c r="J102" s="66">
        <v>152.69999999999999</v>
      </c>
      <c r="K102" s="61">
        <v>87.9</v>
      </c>
      <c r="L102" s="65">
        <v>5</v>
      </c>
      <c r="M102" s="66">
        <v>12659</v>
      </c>
      <c r="N102" s="66">
        <v>0</v>
      </c>
      <c r="O102" s="66">
        <v>0</v>
      </c>
      <c r="P102" s="66">
        <f t="shared" si="11"/>
        <v>12659</v>
      </c>
      <c r="Q102" s="70">
        <f t="shared" si="9"/>
        <v>82.901113294040613</v>
      </c>
      <c r="R102" s="61">
        <v>10477.1</v>
      </c>
      <c r="S102" s="61">
        <v>2019</v>
      </c>
      <c r="T102" s="32"/>
    </row>
    <row r="103" spans="1:20" s="2" customFormat="1" ht="12.75" customHeight="1" x14ac:dyDescent="0.2">
      <c r="A103" s="61">
        <f t="shared" si="10"/>
        <v>85</v>
      </c>
      <c r="B103" s="64" t="s">
        <v>135</v>
      </c>
      <c r="C103" s="61">
        <v>1957</v>
      </c>
      <c r="D103" s="61"/>
      <c r="E103" s="61" t="s">
        <v>43</v>
      </c>
      <c r="F103" s="64" t="s">
        <v>44</v>
      </c>
      <c r="G103" s="61">
        <v>2</v>
      </c>
      <c r="H103" s="65">
        <v>2</v>
      </c>
      <c r="I103" s="66">
        <v>1053.1199999999999</v>
      </c>
      <c r="J103" s="66">
        <v>845.07</v>
      </c>
      <c r="K103" s="61">
        <v>845.07</v>
      </c>
      <c r="L103" s="65">
        <v>17</v>
      </c>
      <c r="M103" s="66">
        <v>42519</v>
      </c>
      <c r="N103" s="66">
        <v>0</v>
      </c>
      <c r="O103" s="66">
        <v>0</v>
      </c>
      <c r="P103" s="66">
        <f t="shared" si="11"/>
        <v>42519</v>
      </c>
      <c r="Q103" s="70">
        <f t="shared" si="9"/>
        <v>50.314175157087575</v>
      </c>
      <c r="R103" s="61">
        <v>10477.1</v>
      </c>
      <c r="S103" s="61">
        <v>2019</v>
      </c>
      <c r="T103" s="32"/>
    </row>
    <row r="104" spans="1:20" s="2" customFormat="1" ht="12.75" customHeight="1" x14ac:dyDescent="0.2">
      <c r="A104" s="61">
        <f t="shared" si="10"/>
        <v>86</v>
      </c>
      <c r="B104" s="64" t="s">
        <v>136</v>
      </c>
      <c r="C104" s="61">
        <v>1957</v>
      </c>
      <c r="D104" s="61"/>
      <c r="E104" s="61" t="s">
        <v>43</v>
      </c>
      <c r="F104" s="64" t="s">
        <v>79</v>
      </c>
      <c r="G104" s="61">
        <v>3</v>
      </c>
      <c r="H104" s="65">
        <v>2</v>
      </c>
      <c r="I104" s="66">
        <v>1623.4</v>
      </c>
      <c r="J104" s="66">
        <v>1070.5</v>
      </c>
      <c r="K104" s="61">
        <v>996.4</v>
      </c>
      <c r="L104" s="65">
        <v>20</v>
      </c>
      <c r="M104" s="66">
        <v>424840</v>
      </c>
      <c r="N104" s="66">
        <v>0</v>
      </c>
      <c r="O104" s="66">
        <v>0</v>
      </c>
      <c r="P104" s="66">
        <f t="shared" si="11"/>
        <v>424840</v>
      </c>
      <c r="Q104" s="70">
        <f t="shared" si="9"/>
        <v>396.86127977580571</v>
      </c>
      <c r="R104" s="61">
        <v>10477.1</v>
      </c>
      <c r="S104" s="61">
        <v>2019</v>
      </c>
      <c r="T104" s="32"/>
    </row>
    <row r="105" spans="1:20" s="2" customFormat="1" ht="12.75" customHeight="1" x14ac:dyDescent="0.2">
      <c r="A105" s="61">
        <f t="shared" si="10"/>
        <v>87</v>
      </c>
      <c r="B105" s="64" t="s">
        <v>137</v>
      </c>
      <c r="C105" s="61">
        <v>1958</v>
      </c>
      <c r="D105" s="61"/>
      <c r="E105" s="61" t="s">
        <v>43</v>
      </c>
      <c r="F105" s="64" t="s">
        <v>44</v>
      </c>
      <c r="G105" s="61">
        <v>2</v>
      </c>
      <c r="H105" s="65">
        <v>1</v>
      </c>
      <c r="I105" s="66">
        <v>523.29999999999995</v>
      </c>
      <c r="J105" s="66">
        <v>493.1</v>
      </c>
      <c r="K105" s="61">
        <v>262.55</v>
      </c>
      <c r="L105" s="65">
        <v>10</v>
      </c>
      <c r="M105" s="66">
        <v>47868</v>
      </c>
      <c r="N105" s="66">
        <v>0</v>
      </c>
      <c r="O105" s="66">
        <v>0</v>
      </c>
      <c r="P105" s="66">
        <f t="shared" si="11"/>
        <v>47868</v>
      </c>
      <c r="Q105" s="70">
        <f t="shared" si="9"/>
        <v>97.075643885621574</v>
      </c>
      <c r="R105" s="61">
        <v>10477.1</v>
      </c>
      <c r="S105" s="61">
        <v>2019</v>
      </c>
      <c r="T105" s="32"/>
    </row>
    <row r="106" spans="1:20" s="2" customFormat="1" ht="12.75" customHeight="1" x14ac:dyDescent="0.2">
      <c r="A106" s="61">
        <f t="shared" si="10"/>
        <v>88</v>
      </c>
      <c r="B106" s="64" t="s">
        <v>138</v>
      </c>
      <c r="C106" s="61" t="s">
        <v>139</v>
      </c>
      <c r="D106" s="61"/>
      <c r="E106" s="61" t="s">
        <v>43</v>
      </c>
      <c r="F106" s="64" t="s">
        <v>54</v>
      </c>
      <c r="G106" s="61">
        <v>2</v>
      </c>
      <c r="H106" s="65">
        <v>2</v>
      </c>
      <c r="I106" s="66">
        <v>361.8</v>
      </c>
      <c r="J106" s="66">
        <v>348.6</v>
      </c>
      <c r="K106" s="61">
        <v>258.8</v>
      </c>
      <c r="L106" s="65">
        <v>9</v>
      </c>
      <c r="M106" s="66">
        <v>26346</v>
      </c>
      <c r="N106" s="66">
        <v>0</v>
      </c>
      <c r="O106" s="66">
        <v>0</v>
      </c>
      <c r="P106" s="66">
        <f t="shared" si="11"/>
        <v>26346</v>
      </c>
      <c r="Q106" s="70">
        <f t="shared" si="9"/>
        <v>75.576592082616173</v>
      </c>
      <c r="R106" s="61">
        <v>10477.1</v>
      </c>
      <c r="S106" s="61">
        <v>2019</v>
      </c>
      <c r="T106" s="32"/>
    </row>
    <row r="107" spans="1:20" s="2" customFormat="1" ht="12.75" customHeight="1" x14ac:dyDescent="0.2">
      <c r="A107" s="61">
        <f t="shared" si="10"/>
        <v>89</v>
      </c>
      <c r="B107" s="64" t="s">
        <v>140</v>
      </c>
      <c r="C107" s="61" t="s">
        <v>141</v>
      </c>
      <c r="D107" s="61"/>
      <c r="E107" s="61" t="s">
        <v>43</v>
      </c>
      <c r="F107" s="64" t="s">
        <v>54</v>
      </c>
      <c r="G107" s="61">
        <v>2</v>
      </c>
      <c r="H107" s="65">
        <v>1</v>
      </c>
      <c r="I107" s="66">
        <v>420.8</v>
      </c>
      <c r="J107" s="66">
        <v>393.5</v>
      </c>
      <c r="K107" s="61">
        <v>198.9</v>
      </c>
      <c r="L107" s="65">
        <v>8</v>
      </c>
      <c r="M107" s="66">
        <v>29195</v>
      </c>
      <c r="N107" s="66">
        <v>0</v>
      </c>
      <c r="O107" s="66">
        <v>0</v>
      </c>
      <c r="P107" s="66">
        <f t="shared" si="11"/>
        <v>29195</v>
      </c>
      <c r="Q107" s="70">
        <f t="shared" si="9"/>
        <v>74.193138500635328</v>
      </c>
      <c r="R107" s="61">
        <v>10477.1</v>
      </c>
      <c r="S107" s="61">
        <v>2019</v>
      </c>
      <c r="T107" s="32"/>
    </row>
    <row r="108" spans="1:20" s="2" customFormat="1" ht="12.75" customHeight="1" x14ac:dyDescent="0.2">
      <c r="A108" s="61">
        <f t="shared" si="10"/>
        <v>90</v>
      </c>
      <c r="B108" s="64" t="s">
        <v>142</v>
      </c>
      <c r="C108" s="61">
        <v>1960</v>
      </c>
      <c r="D108" s="61"/>
      <c r="E108" s="61" t="s">
        <v>43</v>
      </c>
      <c r="F108" s="64" t="s">
        <v>79</v>
      </c>
      <c r="G108" s="61">
        <v>2</v>
      </c>
      <c r="H108" s="65">
        <v>2</v>
      </c>
      <c r="I108" s="66">
        <v>872</v>
      </c>
      <c r="J108" s="66">
        <v>806.26</v>
      </c>
      <c r="K108" s="61">
        <v>670.7</v>
      </c>
      <c r="L108" s="65">
        <v>19</v>
      </c>
      <c r="M108" s="66">
        <v>260894.45</v>
      </c>
      <c r="N108" s="66">
        <v>0</v>
      </c>
      <c r="O108" s="66">
        <v>0</v>
      </c>
      <c r="P108" s="66">
        <f t="shared" si="11"/>
        <v>260894.45</v>
      </c>
      <c r="Q108" s="70">
        <f t="shared" si="9"/>
        <v>323.58600203408332</v>
      </c>
      <c r="R108" s="61">
        <v>10477.1</v>
      </c>
      <c r="S108" s="61">
        <v>2019</v>
      </c>
      <c r="T108" s="32"/>
    </row>
    <row r="109" spans="1:20" s="2" customFormat="1" ht="12.75" customHeight="1" x14ac:dyDescent="0.2">
      <c r="A109" s="61">
        <f t="shared" si="10"/>
        <v>91</v>
      </c>
      <c r="B109" s="64" t="s">
        <v>143</v>
      </c>
      <c r="C109" s="61">
        <v>1949</v>
      </c>
      <c r="D109" s="61"/>
      <c r="E109" s="61" t="s">
        <v>43</v>
      </c>
      <c r="F109" s="64" t="s">
        <v>49</v>
      </c>
      <c r="G109" s="61">
        <v>2</v>
      </c>
      <c r="H109" s="65">
        <v>1</v>
      </c>
      <c r="I109" s="66">
        <v>714.5</v>
      </c>
      <c r="J109" s="66">
        <v>522.23</v>
      </c>
      <c r="K109" s="61">
        <v>373.25</v>
      </c>
      <c r="L109" s="65">
        <v>23</v>
      </c>
      <c r="M109" s="66">
        <v>38114</v>
      </c>
      <c r="N109" s="66">
        <v>0</v>
      </c>
      <c r="O109" s="66">
        <v>0</v>
      </c>
      <c r="P109" s="66">
        <f t="shared" si="11"/>
        <v>38114</v>
      </c>
      <c r="Q109" s="70">
        <f t="shared" si="9"/>
        <v>72.983168335790737</v>
      </c>
      <c r="R109" s="61">
        <v>10477.1</v>
      </c>
      <c r="S109" s="61">
        <v>2019</v>
      </c>
      <c r="T109" s="32"/>
    </row>
    <row r="110" spans="1:20" s="2" customFormat="1" ht="12.75" customHeight="1" x14ac:dyDescent="0.2">
      <c r="A110" s="61">
        <f t="shared" si="10"/>
        <v>92</v>
      </c>
      <c r="B110" s="64" t="s">
        <v>144</v>
      </c>
      <c r="C110" s="61">
        <v>1940</v>
      </c>
      <c r="D110" s="61"/>
      <c r="E110" s="61" t="s">
        <v>43</v>
      </c>
      <c r="F110" s="64" t="s">
        <v>54</v>
      </c>
      <c r="G110" s="61">
        <v>2</v>
      </c>
      <c r="H110" s="65">
        <v>2</v>
      </c>
      <c r="I110" s="66">
        <v>443.04</v>
      </c>
      <c r="J110" s="66">
        <v>369.2</v>
      </c>
      <c r="K110" s="61">
        <v>277</v>
      </c>
      <c r="L110" s="65">
        <v>8</v>
      </c>
      <c r="M110" s="66">
        <v>26346</v>
      </c>
      <c r="N110" s="66">
        <v>0</v>
      </c>
      <c r="O110" s="66">
        <v>0</v>
      </c>
      <c r="P110" s="66">
        <f t="shared" si="11"/>
        <v>26346</v>
      </c>
      <c r="Q110" s="70">
        <f t="shared" si="9"/>
        <v>71.35969664138679</v>
      </c>
      <c r="R110" s="61">
        <v>10477.1</v>
      </c>
      <c r="S110" s="61">
        <v>2019</v>
      </c>
      <c r="T110" s="32"/>
    </row>
    <row r="111" spans="1:20" s="2" customFormat="1" ht="12.75" customHeight="1" x14ac:dyDescent="0.2">
      <c r="A111" s="61">
        <f t="shared" si="10"/>
        <v>93</v>
      </c>
      <c r="B111" s="64" t="s">
        <v>145</v>
      </c>
      <c r="C111" s="61">
        <v>1915</v>
      </c>
      <c r="D111" s="61"/>
      <c r="E111" s="61" t="s">
        <v>43</v>
      </c>
      <c r="F111" s="64" t="s">
        <v>54</v>
      </c>
      <c r="G111" s="61">
        <v>1</v>
      </c>
      <c r="H111" s="65">
        <v>2</v>
      </c>
      <c r="I111" s="66">
        <v>226.4</v>
      </c>
      <c r="J111" s="66">
        <v>226.2</v>
      </c>
      <c r="K111" s="61">
        <v>175.9</v>
      </c>
      <c r="L111" s="65">
        <v>6</v>
      </c>
      <c r="M111" s="66">
        <v>19873</v>
      </c>
      <c r="N111" s="66">
        <v>0</v>
      </c>
      <c r="O111" s="66">
        <v>0</v>
      </c>
      <c r="P111" s="66">
        <f t="shared" si="11"/>
        <v>19873</v>
      </c>
      <c r="Q111" s="70">
        <f t="shared" si="9"/>
        <v>87.855879752431477</v>
      </c>
      <c r="R111" s="61">
        <v>10477.1</v>
      </c>
      <c r="S111" s="61">
        <v>2019</v>
      </c>
      <c r="T111" s="32"/>
    </row>
    <row r="112" spans="1:20" s="2" customFormat="1" ht="12.75" customHeight="1" x14ac:dyDescent="0.2">
      <c r="A112" s="61">
        <f t="shared" si="10"/>
        <v>94</v>
      </c>
      <c r="B112" s="64" t="s">
        <v>146</v>
      </c>
      <c r="C112" s="61">
        <v>1916</v>
      </c>
      <c r="D112" s="61"/>
      <c r="E112" s="61" t="s">
        <v>43</v>
      </c>
      <c r="F112" s="64" t="s">
        <v>54</v>
      </c>
      <c r="G112" s="61">
        <v>1</v>
      </c>
      <c r="H112" s="65">
        <v>2</v>
      </c>
      <c r="I112" s="66">
        <v>339.2</v>
      </c>
      <c r="J112" s="66">
        <v>299.2</v>
      </c>
      <c r="K112" s="61">
        <v>230.4</v>
      </c>
      <c r="L112" s="65">
        <v>8</v>
      </c>
      <c r="M112" s="66">
        <v>24271</v>
      </c>
      <c r="N112" s="66">
        <v>0</v>
      </c>
      <c r="O112" s="66">
        <v>0</v>
      </c>
      <c r="P112" s="66">
        <f t="shared" si="11"/>
        <v>24271</v>
      </c>
      <c r="Q112" s="70">
        <f t="shared" si="9"/>
        <v>81.119652406417117</v>
      </c>
      <c r="R112" s="61">
        <v>10477.1</v>
      </c>
      <c r="S112" s="61">
        <v>2019</v>
      </c>
      <c r="T112" s="32"/>
    </row>
    <row r="113" spans="1:20" s="2" customFormat="1" ht="12.75" customHeight="1" x14ac:dyDescent="0.2">
      <c r="A113" s="61">
        <f t="shared" si="10"/>
        <v>95</v>
      </c>
      <c r="B113" s="64" t="s">
        <v>147</v>
      </c>
      <c r="C113" s="61">
        <v>1915</v>
      </c>
      <c r="D113" s="61"/>
      <c r="E113" s="61" t="s">
        <v>43</v>
      </c>
      <c r="F113" s="64" t="s">
        <v>44</v>
      </c>
      <c r="G113" s="61">
        <v>1</v>
      </c>
      <c r="H113" s="65">
        <v>3</v>
      </c>
      <c r="I113" s="66">
        <v>202.2</v>
      </c>
      <c r="J113" s="66">
        <v>202.2</v>
      </c>
      <c r="K113" s="61">
        <v>133.69999999999999</v>
      </c>
      <c r="L113" s="65">
        <v>5</v>
      </c>
      <c r="M113" s="66">
        <v>17428</v>
      </c>
      <c r="N113" s="66">
        <v>0</v>
      </c>
      <c r="O113" s="66">
        <v>0</v>
      </c>
      <c r="P113" s="66">
        <f t="shared" si="11"/>
        <v>17428</v>
      </c>
      <c r="Q113" s="70">
        <f t="shared" si="9"/>
        <v>86.191889218595449</v>
      </c>
      <c r="R113" s="61">
        <v>10477.1</v>
      </c>
      <c r="S113" s="61">
        <v>2019</v>
      </c>
      <c r="T113" s="32"/>
    </row>
    <row r="114" spans="1:20" s="2" customFormat="1" ht="12.75" customHeight="1" x14ac:dyDescent="0.2">
      <c r="A114" s="61">
        <f t="shared" si="10"/>
        <v>96</v>
      </c>
      <c r="B114" s="64" t="s">
        <v>148</v>
      </c>
      <c r="C114" s="61" t="s">
        <v>149</v>
      </c>
      <c r="D114" s="61"/>
      <c r="E114" s="61" t="s">
        <v>43</v>
      </c>
      <c r="F114" s="64" t="s">
        <v>44</v>
      </c>
      <c r="G114" s="61">
        <v>2</v>
      </c>
      <c r="H114" s="65">
        <v>2</v>
      </c>
      <c r="I114" s="66">
        <v>784.32</v>
      </c>
      <c r="J114" s="66">
        <v>653.6</v>
      </c>
      <c r="K114" s="61">
        <v>260.10000000000002</v>
      </c>
      <c r="L114" s="65">
        <v>10</v>
      </c>
      <c r="M114" s="66">
        <v>211496</v>
      </c>
      <c r="N114" s="66">
        <v>0</v>
      </c>
      <c r="O114" s="66">
        <v>0</v>
      </c>
      <c r="P114" s="66">
        <f t="shared" si="11"/>
        <v>211496</v>
      </c>
      <c r="Q114" s="70">
        <f t="shared" si="9"/>
        <v>323.58629130966949</v>
      </c>
      <c r="R114" s="61">
        <v>10477.1</v>
      </c>
      <c r="S114" s="61">
        <v>2019</v>
      </c>
      <c r="T114" s="32"/>
    </row>
    <row r="115" spans="1:20" s="2" customFormat="1" ht="12.75" customHeight="1" x14ac:dyDescent="0.2">
      <c r="A115" s="61">
        <f t="shared" si="10"/>
        <v>97</v>
      </c>
      <c r="B115" s="64" t="s">
        <v>150</v>
      </c>
      <c r="C115" s="61" t="s">
        <v>151</v>
      </c>
      <c r="D115" s="61"/>
      <c r="E115" s="61" t="s">
        <v>43</v>
      </c>
      <c r="F115" s="64" t="s">
        <v>79</v>
      </c>
      <c r="G115" s="61">
        <v>3</v>
      </c>
      <c r="H115" s="65">
        <v>2</v>
      </c>
      <c r="I115" s="66">
        <v>1333.8</v>
      </c>
      <c r="J115" s="66">
        <v>461.2</v>
      </c>
      <c r="K115" s="61">
        <v>80.900000000000006</v>
      </c>
      <c r="L115" s="65">
        <v>25</v>
      </c>
      <c r="M115" s="66">
        <v>149237.85999999999</v>
      </c>
      <c r="N115" s="66">
        <v>0</v>
      </c>
      <c r="O115" s="66">
        <v>0</v>
      </c>
      <c r="P115" s="66">
        <f t="shared" si="11"/>
        <v>149237.85999999999</v>
      </c>
      <c r="Q115" s="70">
        <f t="shared" ref="Q115:Q146" si="12">P115/J115</f>
        <v>323.58599306157845</v>
      </c>
      <c r="R115" s="61">
        <v>10477.1</v>
      </c>
      <c r="S115" s="61">
        <v>2019</v>
      </c>
      <c r="T115" s="32"/>
    </row>
    <row r="116" spans="1:20" s="2" customFormat="1" ht="12.75" customHeight="1" x14ac:dyDescent="0.2">
      <c r="A116" s="61">
        <f t="shared" ref="A116:A147" si="13">A115+1</f>
        <v>98</v>
      </c>
      <c r="B116" s="64" t="s">
        <v>152</v>
      </c>
      <c r="C116" s="61" t="s">
        <v>153</v>
      </c>
      <c r="D116" s="61"/>
      <c r="E116" s="61" t="s">
        <v>43</v>
      </c>
      <c r="F116" s="64" t="s">
        <v>79</v>
      </c>
      <c r="G116" s="61">
        <v>2</v>
      </c>
      <c r="H116" s="65">
        <v>1</v>
      </c>
      <c r="I116" s="66">
        <v>532.1</v>
      </c>
      <c r="J116" s="66">
        <v>333.9</v>
      </c>
      <c r="K116" s="61">
        <v>62.8</v>
      </c>
      <c r="L116" s="65">
        <v>8</v>
      </c>
      <c r="M116" s="66">
        <v>32414</v>
      </c>
      <c r="N116" s="66">
        <v>0</v>
      </c>
      <c r="O116" s="66">
        <v>0</v>
      </c>
      <c r="P116" s="66">
        <f t="shared" ref="P116:P147" si="14">M116</f>
        <v>32414</v>
      </c>
      <c r="Q116" s="70">
        <f t="shared" si="12"/>
        <v>97.076969152440853</v>
      </c>
      <c r="R116" s="61">
        <v>10477.1</v>
      </c>
      <c r="S116" s="61">
        <v>2019</v>
      </c>
      <c r="T116" s="32"/>
    </row>
    <row r="117" spans="1:20" s="2" customFormat="1" ht="12.75" customHeight="1" x14ac:dyDescent="0.2">
      <c r="A117" s="61">
        <f t="shared" si="13"/>
        <v>99</v>
      </c>
      <c r="B117" s="64" t="s">
        <v>154</v>
      </c>
      <c r="C117" s="61" t="s">
        <v>155</v>
      </c>
      <c r="D117" s="61"/>
      <c r="E117" s="61" t="s">
        <v>43</v>
      </c>
      <c r="F117" s="64" t="s">
        <v>79</v>
      </c>
      <c r="G117" s="61">
        <v>2</v>
      </c>
      <c r="H117" s="65">
        <v>3</v>
      </c>
      <c r="I117" s="66">
        <v>1408.8</v>
      </c>
      <c r="J117" s="66">
        <v>794</v>
      </c>
      <c r="K117" s="61">
        <v>288.7</v>
      </c>
      <c r="L117" s="65">
        <v>25</v>
      </c>
      <c r="M117" s="66">
        <v>256927.28</v>
      </c>
      <c r="N117" s="66">
        <v>0</v>
      </c>
      <c r="O117" s="66">
        <v>0</v>
      </c>
      <c r="P117" s="66">
        <f t="shared" si="14"/>
        <v>256927.28</v>
      </c>
      <c r="Q117" s="70">
        <f t="shared" si="12"/>
        <v>323.5859949622166</v>
      </c>
      <c r="R117" s="61">
        <v>10477.1</v>
      </c>
      <c r="S117" s="61">
        <v>2019</v>
      </c>
      <c r="T117" s="32"/>
    </row>
    <row r="118" spans="1:20" s="2" customFormat="1" ht="12.75" customHeight="1" x14ac:dyDescent="0.2">
      <c r="A118" s="61">
        <f t="shared" si="13"/>
        <v>100</v>
      </c>
      <c r="B118" s="64" t="s">
        <v>156</v>
      </c>
      <c r="C118" s="61">
        <v>1952</v>
      </c>
      <c r="D118" s="61"/>
      <c r="E118" s="61" t="s">
        <v>43</v>
      </c>
      <c r="F118" s="64" t="s">
        <v>79</v>
      </c>
      <c r="G118" s="61">
        <v>2</v>
      </c>
      <c r="H118" s="65">
        <v>2</v>
      </c>
      <c r="I118" s="66">
        <v>794.7</v>
      </c>
      <c r="J118" s="66">
        <v>720.7</v>
      </c>
      <c r="K118" s="61">
        <v>722</v>
      </c>
      <c r="L118" s="65">
        <v>16</v>
      </c>
      <c r="M118" s="66">
        <v>69962</v>
      </c>
      <c r="N118" s="66">
        <v>0</v>
      </c>
      <c r="O118" s="66">
        <v>0</v>
      </c>
      <c r="P118" s="66">
        <f t="shared" si="14"/>
        <v>69962</v>
      </c>
      <c r="Q118" s="70">
        <f t="shared" si="12"/>
        <v>97.07506590814485</v>
      </c>
      <c r="R118" s="61">
        <v>10477.1</v>
      </c>
      <c r="S118" s="61">
        <v>2019</v>
      </c>
      <c r="T118" s="32"/>
    </row>
    <row r="119" spans="1:20" s="72" customFormat="1" ht="12.75" customHeight="1" x14ac:dyDescent="0.2">
      <c r="A119" s="61">
        <f t="shared" si="13"/>
        <v>101</v>
      </c>
      <c r="B119" s="64" t="s">
        <v>157</v>
      </c>
      <c r="C119" s="61" t="s">
        <v>158</v>
      </c>
      <c r="D119" s="61"/>
      <c r="E119" s="61" t="s">
        <v>43</v>
      </c>
      <c r="F119" s="64" t="s">
        <v>79</v>
      </c>
      <c r="G119" s="61">
        <v>3</v>
      </c>
      <c r="H119" s="65">
        <v>2</v>
      </c>
      <c r="I119" s="66">
        <v>2185</v>
      </c>
      <c r="J119" s="66">
        <v>1745</v>
      </c>
      <c r="K119" s="61">
        <v>45.2</v>
      </c>
      <c r="L119" s="65">
        <v>30</v>
      </c>
      <c r="M119" s="66">
        <v>680998.63</v>
      </c>
      <c r="N119" s="66">
        <v>0</v>
      </c>
      <c r="O119" s="66">
        <v>0</v>
      </c>
      <c r="P119" s="66">
        <f t="shared" si="14"/>
        <v>680998.63</v>
      </c>
      <c r="Q119" s="70">
        <f t="shared" si="12"/>
        <v>390.25709455587395</v>
      </c>
      <c r="R119" s="61">
        <v>10477.1</v>
      </c>
      <c r="S119" s="61">
        <v>2019</v>
      </c>
      <c r="T119" s="71"/>
    </row>
    <row r="120" spans="1:20" s="2" customFormat="1" ht="12.75" customHeight="1" x14ac:dyDescent="0.2">
      <c r="A120" s="61">
        <f t="shared" si="13"/>
        <v>102</v>
      </c>
      <c r="B120" s="64" t="s">
        <v>159</v>
      </c>
      <c r="C120" s="61" t="s">
        <v>65</v>
      </c>
      <c r="D120" s="61"/>
      <c r="E120" s="61" t="s">
        <v>43</v>
      </c>
      <c r="F120" s="64" t="s">
        <v>79</v>
      </c>
      <c r="G120" s="61">
        <v>2</v>
      </c>
      <c r="H120" s="65">
        <v>2</v>
      </c>
      <c r="I120" s="66">
        <v>671.4</v>
      </c>
      <c r="J120" s="66">
        <v>560.6</v>
      </c>
      <c r="K120" s="61">
        <v>38.6</v>
      </c>
      <c r="L120" s="61">
        <v>17</v>
      </c>
      <c r="M120" s="66">
        <v>54421</v>
      </c>
      <c r="N120" s="66">
        <v>0</v>
      </c>
      <c r="O120" s="66">
        <v>0</v>
      </c>
      <c r="P120" s="66">
        <f t="shared" si="14"/>
        <v>54421</v>
      </c>
      <c r="Q120" s="70">
        <f t="shared" si="12"/>
        <v>97.076346771316437</v>
      </c>
      <c r="R120" s="61">
        <v>10477.1</v>
      </c>
      <c r="S120" s="61">
        <v>2019</v>
      </c>
      <c r="T120" s="32"/>
    </row>
    <row r="121" spans="1:20" s="2" customFormat="1" ht="12.75" customHeight="1" x14ac:dyDescent="0.2">
      <c r="A121" s="61">
        <f t="shared" si="13"/>
        <v>103</v>
      </c>
      <c r="B121" s="64" t="s">
        <v>160</v>
      </c>
      <c r="C121" s="61">
        <v>1957</v>
      </c>
      <c r="D121" s="61"/>
      <c r="E121" s="61" t="s">
        <v>43</v>
      </c>
      <c r="F121" s="64" t="s">
        <v>79</v>
      </c>
      <c r="G121" s="61">
        <v>3</v>
      </c>
      <c r="H121" s="65">
        <v>2</v>
      </c>
      <c r="I121" s="66">
        <v>1068</v>
      </c>
      <c r="J121" s="66">
        <v>977</v>
      </c>
      <c r="K121" s="61">
        <v>884.1</v>
      </c>
      <c r="L121" s="61">
        <v>20</v>
      </c>
      <c r="M121" s="66">
        <v>90735</v>
      </c>
      <c r="N121" s="66">
        <v>0</v>
      </c>
      <c r="O121" s="66">
        <v>0</v>
      </c>
      <c r="P121" s="66">
        <f t="shared" si="14"/>
        <v>90735</v>
      </c>
      <c r="Q121" s="70">
        <f t="shared" si="12"/>
        <v>92.871033776867961</v>
      </c>
      <c r="R121" s="61">
        <v>10477.1</v>
      </c>
      <c r="S121" s="61">
        <v>2019</v>
      </c>
      <c r="T121" s="32"/>
    </row>
    <row r="122" spans="1:20" s="72" customFormat="1" ht="12.75" customHeight="1" x14ac:dyDescent="0.2">
      <c r="A122" s="61">
        <f t="shared" si="13"/>
        <v>104</v>
      </c>
      <c r="B122" s="64" t="s">
        <v>161</v>
      </c>
      <c r="C122" s="61" t="s">
        <v>162</v>
      </c>
      <c r="D122" s="61"/>
      <c r="E122" s="61" t="s">
        <v>43</v>
      </c>
      <c r="F122" s="64" t="s">
        <v>163</v>
      </c>
      <c r="G122" s="61">
        <v>3</v>
      </c>
      <c r="H122" s="65">
        <v>2</v>
      </c>
      <c r="I122" s="66">
        <v>1796.37</v>
      </c>
      <c r="J122" s="66">
        <v>1152.5999999999999</v>
      </c>
      <c r="K122" s="61">
        <v>46.1</v>
      </c>
      <c r="L122" s="61">
        <v>26</v>
      </c>
      <c r="M122" s="66">
        <v>372965</v>
      </c>
      <c r="N122" s="66">
        <v>0</v>
      </c>
      <c r="O122" s="66">
        <v>0</v>
      </c>
      <c r="P122" s="66">
        <f t="shared" si="14"/>
        <v>372965</v>
      </c>
      <c r="Q122" s="70">
        <f t="shared" si="12"/>
        <v>323.58580600381748</v>
      </c>
      <c r="R122" s="61">
        <v>10477.1</v>
      </c>
      <c r="S122" s="61">
        <v>2019</v>
      </c>
      <c r="T122" s="71"/>
    </row>
    <row r="123" spans="1:20" s="72" customFormat="1" ht="12.75" customHeight="1" x14ac:dyDescent="0.2">
      <c r="A123" s="61">
        <f t="shared" si="13"/>
        <v>105</v>
      </c>
      <c r="B123" s="64" t="s">
        <v>164</v>
      </c>
      <c r="C123" s="61" t="s">
        <v>165</v>
      </c>
      <c r="D123" s="61"/>
      <c r="E123" s="61" t="s">
        <v>43</v>
      </c>
      <c r="F123" s="64" t="s">
        <v>163</v>
      </c>
      <c r="G123" s="61">
        <v>3</v>
      </c>
      <c r="H123" s="65">
        <v>2</v>
      </c>
      <c r="I123" s="66">
        <v>1672</v>
      </c>
      <c r="J123" s="66">
        <v>1174.73</v>
      </c>
      <c r="K123" s="61">
        <v>51.28</v>
      </c>
      <c r="L123" s="61">
        <v>25</v>
      </c>
      <c r="M123" s="66">
        <v>380126</v>
      </c>
      <c r="N123" s="66">
        <v>0</v>
      </c>
      <c r="O123" s="66">
        <v>0</v>
      </c>
      <c r="P123" s="66">
        <f t="shared" si="14"/>
        <v>380126</v>
      </c>
      <c r="Q123" s="70">
        <f t="shared" si="12"/>
        <v>323.58584525805929</v>
      </c>
      <c r="R123" s="61">
        <v>10477.1</v>
      </c>
      <c r="S123" s="61">
        <v>2019</v>
      </c>
      <c r="T123" s="71"/>
    </row>
    <row r="124" spans="1:20" s="72" customFormat="1" ht="12.75" customHeight="1" x14ac:dyDescent="0.2">
      <c r="A124" s="61">
        <f t="shared" si="13"/>
        <v>106</v>
      </c>
      <c r="B124" s="64" t="s">
        <v>166</v>
      </c>
      <c r="C124" s="61" t="s">
        <v>167</v>
      </c>
      <c r="D124" s="61"/>
      <c r="E124" s="61" t="s">
        <v>43</v>
      </c>
      <c r="F124" s="64" t="s">
        <v>163</v>
      </c>
      <c r="G124" s="61">
        <v>3</v>
      </c>
      <c r="H124" s="65">
        <v>2</v>
      </c>
      <c r="I124" s="66">
        <v>1672</v>
      </c>
      <c r="J124" s="66">
        <v>1537</v>
      </c>
      <c r="K124" s="61">
        <v>78.17</v>
      </c>
      <c r="L124" s="61">
        <v>24</v>
      </c>
      <c r="M124" s="66">
        <v>497351.68199999997</v>
      </c>
      <c r="N124" s="66">
        <v>0</v>
      </c>
      <c r="O124" s="66">
        <v>0</v>
      </c>
      <c r="P124" s="66">
        <f t="shared" si="14"/>
        <v>497351.68199999997</v>
      </c>
      <c r="Q124" s="70">
        <f t="shared" si="12"/>
        <v>323.58599999999996</v>
      </c>
      <c r="R124" s="61">
        <v>10477.1</v>
      </c>
      <c r="S124" s="61">
        <v>2019</v>
      </c>
      <c r="T124" s="71"/>
    </row>
    <row r="125" spans="1:20" s="2" customFormat="1" ht="12.75" customHeight="1" x14ac:dyDescent="0.2">
      <c r="A125" s="61">
        <f t="shared" si="13"/>
        <v>107</v>
      </c>
      <c r="B125" s="64" t="s">
        <v>168</v>
      </c>
      <c r="C125" s="61">
        <v>1954</v>
      </c>
      <c r="D125" s="61"/>
      <c r="E125" s="61" t="s">
        <v>43</v>
      </c>
      <c r="F125" s="64" t="s">
        <v>79</v>
      </c>
      <c r="G125" s="61">
        <v>2</v>
      </c>
      <c r="H125" s="65">
        <v>2</v>
      </c>
      <c r="I125" s="66">
        <v>664.12</v>
      </c>
      <c r="J125" s="66">
        <v>445</v>
      </c>
      <c r="K125" s="61">
        <v>150.9</v>
      </c>
      <c r="L125" s="65">
        <v>19</v>
      </c>
      <c r="M125" s="66">
        <v>43199</v>
      </c>
      <c r="N125" s="66">
        <v>0</v>
      </c>
      <c r="O125" s="66">
        <v>0</v>
      </c>
      <c r="P125" s="66">
        <f t="shared" si="14"/>
        <v>43199</v>
      </c>
      <c r="Q125" s="70">
        <f t="shared" si="12"/>
        <v>97.076404494382018</v>
      </c>
      <c r="R125" s="61">
        <v>10477.1</v>
      </c>
      <c r="S125" s="61">
        <v>2019</v>
      </c>
      <c r="T125" s="32"/>
    </row>
    <row r="126" spans="1:20" s="2" customFormat="1" ht="12.75" customHeight="1" x14ac:dyDescent="0.2">
      <c r="A126" s="61">
        <f t="shared" si="13"/>
        <v>108</v>
      </c>
      <c r="B126" s="64" t="s">
        <v>169</v>
      </c>
      <c r="C126" s="61">
        <v>1956</v>
      </c>
      <c r="D126" s="61"/>
      <c r="E126" s="61" t="s">
        <v>43</v>
      </c>
      <c r="F126" s="64" t="s">
        <v>79</v>
      </c>
      <c r="G126" s="61">
        <v>2</v>
      </c>
      <c r="H126" s="65">
        <v>2</v>
      </c>
      <c r="I126" s="66">
        <v>458.4</v>
      </c>
      <c r="J126" s="66">
        <v>382</v>
      </c>
      <c r="K126" s="61">
        <v>95</v>
      </c>
      <c r="L126" s="65">
        <v>10</v>
      </c>
      <c r="M126" s="66">
        <v>37083</v>
      </c>
      <c r="N126" s="66">
        <v>0</v>
      </c>
      <c r="O126" s="66">
        <v>0</v>
      </c>
      <c r="P126" s="66">
        <f t="shared" si="14"/>
        <v>37083</v>
      </c>
      <c r="Q126" s="70">
        <f t="shared" si="12"/>
        <v>97.075916230366488</v>
      </c>
      <c r="R126" s="61">
        <v>10477.1</v>
      </c>
      <c r="S126" s="61">
        <v>2019</v>
      </c>
      <c r="T126" s="32"/>
    </row>
    <row r="127" spans="1:20" s="2" customFormat="1" ht="12.75" customHeight="1" x14ac:dyDescent="0.2">
      <c r="A127" s="61">
        <f t="shared" si="13"/>
        <v>109</v>
      </c>
      <c r="B127" s="64" t="s">
        <v>170</v>
      </c>
      <c r="C127" s="61" t="s">
        <v>171</v>
      </c>
      <c r="D127" s="61"/>
      <c r="E127" s="61" t="s">
        <v>43</v>
      </c>
      <c r="F127" s="64" t="s">
        <v>79</v>
      </c>
      <c r="G127" s="61">
        <v>2</v>
      </c>
      <c r="H127" s="65">
        <v>1</v>
      </c>
      <c r="I127" s="66">
        <v>514.6</v>
      </c>
      <c r="J127" s="66">
        <v>317.39999999999998</v>
      </c>
      <c r="K127" s="61">
        <v>179.1</v>
      </c>
      <c r="L127" s="65">
        <v>8</v>
      </c>
      <c r="M127" s="66">
        <v>102706.2</v>
      </c>
      <c r="N127" s="66">
        <v>0</v>
      </c>
      <c r="O127" s="66">
        <v>0</v>
      </c>
      <c r="P127" s="66">
        <f t="shared" si="14"/>
        <v>102706.2</v>
      </c>
      <c r="Q127" s="70">
        <f t="shared" si="12"/>
        <v>323.58601134215502</v>
      </c>
      <c r="R127" s="61">
        <v>10477.1</v>
      </c>
      <c r="S127" s="61">
        <v>2019</v>
      </c>
      <c r="T127" s="32"/>
    </row>
    <row r="128" spans="1:20" s="2" customFormat="1" ht="12.75" customHeight="1" x14ac:dyDescent="0.2">
      <c r="A128" s="61">
        <f t="shared" si="13"/>
        <v>110</v>
      </c>
      <c r="B128" s="64" t="s">
        <v>172</v>
      </c>
      <c r="C128" s="61">
        <v>1960</v>
      </c>
      <c r="D128" s="61"/>
      <c r="E128" s="61" t="s">
        <v>43</v>
      </c>
      <c r="F128" s="64" t="s">
        <v>163</v>
      </c>
      <c r="G128" s="61">
        <v>4</v>
      </c>
      <c r="H128" s="65">
        <v>2</v>
      </c>
      <c r="I128" s="66">
        <v>1425</v>
      </c>
      <c r="J128" s="66">
        <v>1291</v>
      </c>
      <c r="K128" s="61">
        <v>89.56</v>
      </c>
      <c r="L128" s="65">
        <v>32</v>
      </c>
      <c r="M128" s="66">
        <v>529186</v>
      </c>
      <c r="N128" s="66">
        <v>0</v>
      </c>
      <c r="O128" s="66">
        <v>0</v>
      </c>
      <c r="P128" s="66">
        <f t="shared" si="14"/>
        <v>529186</v>
      </c>
      <c r="Q128" s="70">
        <f t="shared" si="12"/>
        <v>409.90395042602631</v>
      </c>
      <c r="R128" s="61">
        <v>10477.1</v>
      </c>
      <c r="S128" s="61">
        <v>2019</v>
      </c>
      <c r="T128" s="32"/>
    </row>
    <row r="129" spans="1:20" s="2" customFormat="1" ht="12.75" customHeight="1" x14ac:dyDescent="0.2">
      <c r="A129" s="61">
        <f t="shared" si="13"/>
        <v>111</v>
      </c>
      <c r="B129" s="64" t="s">
        <v>173</v>
      </c>
      <c r="C129" s="61" t="s">
        <v>171</v>
      </c>
      <c r="D129" s="61"/>
      <c r="E129" s="61" t="s">
        <v>43</v>
      </c>
      <c r="F129" s="64" t="s">
        <v>79</v>
      </c>
      <c r="G129" s="61">
        <v>2</v>
      </c>
      <c r="H129" s="65">
        <v>2</v>
      </c>
      <c r="I129" s="66">
        <v>374.9</v>
      </c>
      <c r="J129" s="66">
        <v>255</v>
      </c>
      <c r="K129" s="61">
        <v>270</v>
      </c>
      <c r="L129" s="65">
        <v>8</v>
      </c>
      <c r="M129" s="66">
        <v>24754</v>
      </c>
      <c r="N129" s="66">
        <v>0</v>
      </c>
      <c r="O129" s="66">
        <v>0</v>
      </c>
      <c r="P129" s="66">
        <f t="shared" si="14"/>
        <v>24754</v>
      </c>
      <c r="Q129" s="70">
        <f t="shared" si="12"/>
        <v>97.074509803921572</v>
      </c>
      <c r="R129" s="61">
        <v>10477.1</v>
      </c>
      <c r="S129" s="61">
        <v>2019</v>
      </c>
      <c r="T129" s="32"/>
    </row>
    <row r="130" spans="1:20" s="2" customFormat="1" ht="12.75" customHeight="1" x14ac:dyDescent="0.2">
      <c r="A130" s="61">
        <f t="shared" si="13"/>
        <v>112</v>
      </c>
      <c r="B130" s="64" t="s">
        <v>174</v>
      </c>
      <c r="C130" s="61" t="s">
        <v>171</v>
      </c>
      <c r="D130" s="61"/>
      <c r="E130" s="61" t="s">
        <v>43</v>
      </c>
      <c r="F130" s="64" t="s">
        <v>79</v>
      </c>
      <c r="G130" s="61">
        <v>2</v>
      </c>
      <c r="H130" s="65">
        <v>2</v>
      </c>
      <c r="I130" s="66">
        <v>429</v>
      </c>
      <c r="J130" s="66">
        <v>357.5</v>
      </c>
      <c r="K130" s="61">
        <v>100.6</v>
      </c>
      <c r="L130" s="65">
        <v>8</v>
      </c>
      <c r="M130" s="66">
        <v>34705</v>
      </c>
      <c r="N130" s="66">
        <v>0</v>
      </c>
      <c r="O130" s="66">
        <v>0</v>
      </c>
      <c r="P130" s="66">
        <f t="shared" si="14"/>
        <v>34705</v>
      </c>
      <c r="Q130" s="70">
        <f t="shared" si="12"/>
        <v>97.07692307692308</v>
      </c>
      <c r="R130" s="61">
        <v>10477.1</v>
      </c>
      <c r="S130" s="61">
        <v>2019</v>
      </c>
      <c r="T130" s="32"/>
    </row>
    <row r="131" spans="1:20" s="2" customFormat="1" ht="12.75" customHeight="1" x14ac:dyDescent="0.2">
      <c r="A131" s="61">
        <f t="shared" si="13"/>
        <v>113</v>
      </c>
      <c r="B131" s="64" t="s">
        <v>175</v>
      </c>
      <c r="C131" s="61" t="s">
        <v>171</v>
      </c>
      <c r="D131" s="61"/>
      <c r="E131" s="61" t="s">
        <v>43</v>
      </c>
      <c r="F131" s="64" t="s">
        <v>79</v>
      </c>
      <c r="G131" s="61">
        <v>2</v>
      </c>
      <c r="H131" s="65">
        <v>2</v>
      </c>
      <c r="I131" s="66">
        <v>418.2</v>
      </c>
      <c r="J131" s="66">
        <v>348.5</v>
      </c>
      <c r="K131" s="61">
        <v>48.4</v>
      </c>
      <c r="L131" s="65">
        <v>8</v>
      </c>
      <c r="M131" s="66">
        <v>33831</v>
      </c>
      <c r="N131" s="66">
        <v>0</v>
      </c>
      <c r="O131" s="66">
        <v>0</v>
      </c>
      <c r="P131" s="66">
        <f t="shared" si="14"/>
        <v>33831</v>
      </c>
      <c r="Q131" s="70">
        <f t="shared" si="12"/>
        <v>97.076040172166429</v>
      </c>
      <c r="R131" s="61">
        <v>10477.1</v>
      </c>
      <c r="S131" s="61">
        <v>2019</v>
      </c>
      <c r="T131" s="32"/>
    </row>
    <row r="132" spans="1:20" s="2" customFormat="1" ht="12.75" customHeight="1" x14ac:dyDescent="0.2">
      <c r="A132" s="61">
        <f t="shared" si="13"/>
        <v>114</v>
      </c>
      <c r="B132" s="64" t="s">
        <v>176</v>
      </c>
      <c r="C132" s="61" t="s">
        <v>171</v>
      </c>
      <c r="D132" s="61"/>
      <c r="E132" s="61" t="s">
        <v>43</v>
      </c>
      <c r="F132" s="64" t="s">
        <v>79</v>
      </c>
      <c r="G132" s="61">
        <v>2</v>
      </c>
      <c r="H132" s="65">
        <v>2</v>
      </c>
      <c r="I132" s="66">
        <v>392.8</v>
      </c>
      <c r="J132" s="66">
        <v>348.5</v>
      </c>
      <c r="K132" s="61">
        <v>72.86</v>
      </c>
      <c r="L132" s="65">
        <v>8</v>
      </c>
      <c r="M132" s="66">
        <v>33831</v>
      </c>
      <c r="N132" s="66">
        <v>0</v>
      </c>
      <c r="O132" s="66">
        <v>0</v>
      </c>
      <c r="P132" s="66">
        <f t="shared" si="14"/>
        <v>33831</v>
      </c>
      <c r="Q132" s="70">
        <f t="shared" si="12"/>
        <v>97.076040172166429</v>
      </c>
      <c r="R132" s="61">
        <v>10477.1</v>
      </c>
      <c r="S132" s="61">
        <v>2019</v>
      </c>
      <c r="T132" s="32"/>
    </row>
    <row r="133" spans="1:20" s="2" customFormat="1" ht="12.75" customHeight="1" x14ac:dyDescent="0.2">
      <c r="A133" s="61">
        <f t="shared" si="13"/>
        <v>115</v>
      </c>
      <c r="B133" s="64" t="s">
        <v>177</v>
      </c>
      <c r="C133" s="61">
        <v>1949</v>
      </c>
      <c r="D133" s="61"/>
      <c r="E133" s="61" t="s">
        <v>43</v>
      </c>
      <c r="F133" s="64" t="s">
        <v>79</v>
      </c>
      <c r="G133" s="61">
        <v>5</v>
      </c>
      <c r="H133" s="61">
        <v>4</v>
      </c>
      <c r="I133" s="66">
        <v>2736</v>
      </c>
      <c r="J133" s="66">
        <v>1437.5</v>
      </c>
      <c r="K133" s="61">
        <v>112.07</v>
      </c>
      <c r="L133" s="61">
        <v>37</v>
      </c>
      <c r="M133" s="66">
        <v>465154.88</v>
      </c>
      <c r="N133" s="66">
        <v>0</v>
      </c>
      <c r="O133" s="66">
        <v>0</v>
      </c>
      <c r="P133" s="66">
        <f t="shared" si="14"/>
        <v>465154.88</v>
      </c>
      <c r="Q133" s="70">
        <f t="shared" si="12"/>
        <v>323.58600347826086</v>
      </c>
      <c r="R133" s="61">
        <v>10477.1</v>
      </c>
      <c r="S133" s="61">
        <v>2019</v>
      </c>
      <c r="T133" s="32"/>
    </row>
    <row r="134" spans="1:20" s="2" customFormat="1" ht="12.75" customHeight="1" x14ac:dyDescent="0.2">
      <c r="A134" s="61">
        <f t="shared" si="13"/>
        <v>116</v>
      </c>
      <c r="B134" s="64" t="s">
        <v>178</v>
      </c>
      <c r="C134" s="61">
        <v>1957</v>
      </c>
      <c r="D134" s="61"/>
      <c r="E134" s="61" t="s">
        <v>43</v>
      </c>
      <c r="F134" s="64" t="s">
        <v>79</v>
      </c>
      <c r="G134" s="61">
        <v>2</v>
      </c>
      <c r="H134" s="61">
        <v>2</v>
      </c>
      <c r="I134" s="66">
        <v>593.6</v>
      </c>
      <c r="J134" s="66">
        <v>377.9</v>
      </c>
      <c r="K134" s="61">
        <v>106.3</v>
      </c>
      <c r="L134" s="61">
        <v>13</v>
      </c>
      <c r="M134" s="66">
        <v>122283.15</v>
      </c>
      <c r="N134" s="66">
        <v>0</v>
      </c>
      <c r="O134" s="66">
        <v>0</v>
      </c>
      <c r="P134" s="66">
        <f t="shared" si="14"/>
        <v>122283.15</v>
      </c>
      <c r="Q134" s="70">
        <f t="shared" si="12"/>
        <v>323.58600158772163</v>
      </c>
      <c r="R134" s="61">
        <v>10477.1</v>
      </c>
      <c r="S134" s="61">
        <v>2019</v>
      </c>
      <c r="T134" s="32"/>
    </row>
    <row r="135" spans="1:20" s="2" customFormat="1" ht="12.75" customHeight="1" x14ac:dyDescent="0.2">
      <c r="A135" s="61">
        <f t="shared" si="13"/>
        <v>117</v>
      </c>
      <c r="B135" s="64" t="s">
        <v>179</v>
      </c>
      <c r="C135" s="61">
        <v>1957</v>
      </c>
      <c r="D135" s="61"/>
      <c r="E135" s="61" t="s">
        <v>43</v>
      </c>
      <c r="F135" s="64" t="s">
        <v>79</v>
      </c>
      <c r="G135" s="61">
        <v>2</v>
      </c>
      <c r="H135" s="61">
        <v>2</v>
      </c>
      <c r="I135" s="66">
        <v>627.20000000000005</v>
      </c>
      <c r="J135" s="66">
        <v>402.8</v>
      </c>
      <c r="K135" s="61">
        <v>64.400000000000006</v>
      </c>
      <c r="L135" s="61">
        <v>13</v>
      </c>
      <c r="M135" s="66">
        <v>130340.44</v>
      </c>
      <c r="N135" s="66">
        <v>0</v>
      </c>
      <c r="O135" s="66">
        <v>0</v>
      </c>
      <c r="P135" s="66">
        <f t="shared" si="14"/>
        <v>130340.44</v>
      </c>
      <c r="Q135" s="70">
        <f t="shared" si="12"/>
        <v>323.58599801390267</v>
      </c>
      <c r="R135" s="61">
        <v>10477.1</v>
      </c>
      <c r="S135" s="61">
        <v>2019</v>
      </c>
      <c r="T135" s="32"/>
    </row>
    <row r="136" spans="1:20" s="2" customFormat="1" ht="12.75" customHeight="1" x14ac:dyDescent="0.2">
      <c r="A136" s="61">
        <f t="shared" si="13"/>
        <v>118</v>
      </c>
      <c r="B136" s="64" t="s">
        <v>180</v>
      </c>
      <c r="C136" s="61">
        <v>1957</v>
      </c>
      <c r="D136" s="61"/>
      <c r="E136" s="61" t="s">
        <v>43</v>
      </c>
      <c r="F136" s="64" t="s">
        <v>79</v>
      </c>
      <c r="G136" s="61">
        <v>2</v>
      </c>
      <c r="H136" s="61">
        <v>2</v>
      </c>
      <c r="I136" s="66">
        <v>627.5</v>
      </c>
      <c r="J136" s="66">
        <v>399.2</v>
      </c>
      <c r="K136" s="61">
        <v>61.9</v>
      </c>
      <c r="L136" s="61">
        <v>12</v>
      </c>
      <c r="M136" s="66">
        <v>129175.53</v>
      </c>
      <c r="N136" s="66">
        <v>0</v>
      </c>
      <c r="O136" s="66">
        <v>0</v>
      </c>
      <c r="P136" s="66">
        <f t="shared" si="14"/>
        <v>129175.53</v>
      </c>
      <c r="Q136" s="70">
        <f t="shared" si="12"/>
        <v>323.58599699398798</v>
      </c>
      <c r="R136" s="61">
        <v>10477.1</v>
      </c>
      <c r="S136" s="61">
        <v>2019</v>
      </c>
      <c r="T136" s="32"/>
    </row>
    <row r="137" spans="1:20" s="2" customFormat="1" ht="12.75" customHeight="1" x14ac:dyDescent="0.2">
      <c r="A137" s="61">
        <f t="shared" si="13"/>
        <v>119</v>
      </c>
      <c r="B137" s="64" t="s">
        <v>181</v>
      </c>
      <c r="C137" s="61">
        <v>1956</v>
      </c>
      <c r="D137" s="61"/>
      <c r="E137" s="61" t="s">
        <v>43</v>
      </c>
      <c r="F137" s="64" t="s">
        <v>79</v>
      </c>
      <c r="G137" s="61">
        <v>2</v>
      </c>
      <c r="H137" s="61">
        <v>2</v>
      </c>
      <c r="I137" s="66">
        <v>442.9</v>
      </c>
      <c r="J137" s="66">
        <v>392.9</v>
      </c>
      <c r="K137" s="61">
        <v>107.3</v>
      </c>
      <c r="L137" s="61">
        <v>8</v>
      </c>
      <c r="M137" s="66">
        <v>127136.94</v>
      </c>
      <c r="N137" s="66">
        <v>0</v>
      </c>
      <c r="O137" s="66">
        <v>0</v>
      </c>
      <c r="P137" s="66">
        <f t="shared" si="14"/>
        <v>127136.94</v>
      </c>
      <c r="Q137" s="70">
        <f t="shared" si="12"/>
        <v>323.58600152710613</v>
      </c>
      <c r="R137" s="61">
        <v>10477.1</v>
      </c>
      <c r="S137" s="61">
        <v>2019</v>
      </c>
      <c r="T137" s="32"/>
    </row>
    <row r="138" spans="1:20" s="2" customFormat="1" ht="12.75" customHeight="1" x14ac:dyDescent="0.2">
      <c r="A138" s="61">
        <f t="shared" si="13"/>
        <v>120</v>
      </c>
      <c r="B138" s="64" t="s">
        <v>182</v>
      </c>
      <c r="C138" s="61">
        <v>1959</v>
      </c>
      <c r="D138" s="61"/>
      <c r="E138" s="61" t="s">
        <v>43</v>
      </c>
      <c r="F138" s="64" t="s">
        <v>183</v>
      </c>
      <c r="G138" s="61">
        <v>2</v>
      </c>
      <c r="H138" s="61">
        <v>1</v>
      </c>
      <c r="I138" s="66">
        <v>385.3</v>
      </c>
      <c r="J138" s="66">
        <v>219</v>
      </c>
      <c r="K138" s="61">
        <v>103.5</v>
      </c>
      <c r="L138" s="61">
        <v>8</v>
      </c>
      <c r="M138" s="66">
        <v>31150</v>
      </c>
      <c r="N138" s="66">
        <v>0</v>
      </c>
      <c r="O138" s="66">
        <v>0</v>
      </c>
      <c r="P138" s="66">
        <f t="shared" si="14"/>
        <v>31150</v>
      </c>
      <c r="Q138" s="70">
        <f t="shared" si="12"/>
        <v>142.23744292237444</v>
      </c>
      <c r="R138" s="61">
        <v>10477.1</v>
      </c>
      <c r="S138" s="61">
        <v>2019</v>
      </c>
      <c r="T138" s="32"/>
    </row>
    <row r="139" spans="1:20" s="2" customFormat="1" ht="12.75" customHeight="1" x14ac:dyDescent="0.2">
      <c r="A139" s="61">
        <f t="shared" si="13"/>
        <v>121</v>
      </c>
      <c r="B139" s="64" t="s">
        <v>184</v>
      </c>
      <c r="C139" s="61" t="s">
        <v>65</v>
      </c>
      <c r="D139" s="61"/>
      <c r="E139" s="61" t="s">
        <v>43</v>
      </c>
      <c r="F139" s="64" t="s">
        <v>79</v>
      </c>
      <c r="G139" s="61">
        <v>2</v>
      </c>
      <c r="H139" s="61">
        <v>1</v>
      </c>
      <c r="I139" s="66">
        <v>271.7</v>
      </c>
      <c r="J139" s="66">
        <v>191</v>
      </c>
      <c r="K139" s="61">
        <v>37.200000000000003</v>
      </c>
      <c r="L139" s="61">
        <v>9</v>
      </c>
      <c r="M139" s="66">
        <v>61804.93</v>
      </c>
      <c r="N139" s="66">
        <v>0</v>
      </c>
      <c r="O139" s="66">
        <v>0</v>
      </c>
      <c r="P139" s="66">
        <f t="shared" si="14"/>
        <v>61804.93</v>
      </c>
      <c r="Q139" s="70">
        <f t="shared" si="12"/>
        <v>323.58602094240837</v>
      </c>
      <c r="R139" s="61">
        <v>10477.1</v>
      </c>
      <c r="S139" s="61">
        <v>2019</v>
      </c>
      <c r="T139" s="32"/>
    </row>
    <row r="140" spans="1:20" s="2" customFormat="1" ht="12.75" customHeight="1" x14ac:dyDescent="0.2">
      <c r="A140" s="61">
        <f t="shared" si="13"/>
        <v>122</v>
      </c>
      <c r="B140" s="64" t="s">
        <v>185</v>
      </c>
      <c r="C140" s="61" t="s">
        <v>158</v>
      </c>
      <c r="D140" s="61"/>
      <c r="E140" s="61" t="s">
        <v>43</v>
      </c>
      <c r="F140" s="64" t="s">
        <v>79</v>
      </c>
      <c r="G140" s="61">
        <v>2</v>
      </c>
      <c r="H140" s="61">
        <v>2</v>
      </c>
      <c r="I140" s="66">
        <v>484.76</v>
      </c>
      <c r="J140" s="66">
        <v>403.97</v>
      </c>
      <c r="K140" s="61">
        <v>76.3</v>
      </c>
      <c r="L140" s="61">
        <v>8</v>
      </c>
      <c r="M140" s="66">
        <v>39216</v>
      </c>
      <c r="N140" s="66">
        <v>0</v>
      </c>
      <c r="O140" s="66">
        <v>0</v>
      </c>
      <c r="P140" s="66">
        <f t="shared" si="14"/>
        <v>39216</v>
      </c>
      <c r="Q140" s="70">
        <f t="shared" si="12"/>
        <v>97.076515582840301</v>
      </c>
      <c r="R140" s="61">
        <v>10477.1</v>
      </c>
      <c r="S140" s="61">
        <v>2019</v>
      </c>
      <c r="T140" s="32"/>
    </row>
    <row r="141" spans="1:20" s="2" customFormat="1" ht="12.75" customHeight="1" x14ac:dyDescent="0.2">
      <c r="A141" s="61">
        <f t="shared" si="13"/>
        <v>123</v>
      </c>
      <c r="B141" s="64" t="s">
        <v>186</v>
      </c>
      <c r="C141" s="61" t="s">
        <v>153</v>
      </c>
      <c r="D141" s="61"/>
      <c r="E141" s="61" t="s">
        <v>43</v>
      </c>
      <c r="F141" s="64" t="s">
        <v>79</v>
      </c>
      <c r="G141" s="61">
        <v>2</v>
      </c>
      <c r="H141" s="61">
        <v>2</v>
      </c>
      <c r="I141" s="66">
        <v>613.4</v>
      </c>
      <c r="J141" s="66">
        <v>602.4</v>
      </c>
      <c r="K141" s="61">
        <v>18.3</v>
      </c>
      <c r="L141" s="61">
        <v>13</v>
      </c>
      <c r="M141" s="66">
        <v>185901</v>
      </c>
      <c r="N141" s="66">
        <v>0</v>
      </c>
      <c r="O141" s="66">
        <v>0</v>
      </c>
      <c r="P141" s="66">
        <f t="shared" si="14"/>
        <v>185901</v>
      </c>
      <c r="Q141" s="70">
        <f t="shared" si="12"/>
        <v>308.60059760956176</v>
      </c>
      <c r="R141" s="61">
        <v>10477.1</v>
      </c>
      <c r="S141" s="61">
        <v>2019</v>
      </c>
      <c r="T141" s="32"/>
    </row>
    <row r="142" spans="1:20" s="2" customFormat="1" ht="12.75" customHeight="1" x14ac:dyDescent="0.2">
      <c r="A142" s="61">
        <f t="shared" si="13"/>
        <v>124</v>
      </c>
      <c r="B142" s="64" t="s">
        <v>187</v>
      </c>
      <c r="C142" s="61" t="s">
        <v>188</v>
      </c>
      <c r="D142" s="61"/>
      <c r="E142" s="61" t="s">
        <v>43</v>
      </c>
      <c r="F142" s="64" t="s">
        <v>163</v>
      </c>
      <c r="G142" s="61">
        <v>2</v>
      </c>
      <c r="H142" s="61">
        <v>2</v>
      </c>
      <c r="I142" s="66">
        <v>672</v>
      </c>
      <c r="J142" s="66">
        <v>628</v>
      </c>
      <c r="K142" s="61">
        <v>156.30000000000001</v>
      </c>
      <c r="L142" s="61">
        <v>18</v>
      </c>
      <c r="M142" s="66">
        <v>203212.01</v>
      </c>
      <c r="N142" s="66">
        <v>0</v>
      </c>
      <c r="O142" s="66">
        <v>0</v>
      </c>
      <c r="P142" s="66">
        <f t="shared" si="14"/>
        <v>203212.01</v>
      </c>
      <c r="Q142" s="70">
        <f t="shared" si="12"/>
        <v>323.58600318471338</v>
      </c>
      <c r="R142" s="61">
        <v>10477.1</v>
      </c>
      <c r="S142" s="61">
        <v>2019</v>
      </c>
      <c r="T142" s="32"/>
    </row>
    <row r="143" spans="1:20" s="2" customFormat="1" ht="12.75" customHeight="1" x14ac:dyDescent="0.2">
      <c r="A143" s="61">
        <f t="shared" si="13"/>
        <v>125</v>
      </c>
      <c r="B143" s="64" t="s">
        <v>189</v>
      </c>
      <c r="C143" s="61" t="s">
        <v>141</v>
      </c>
      <c r="D143" s="61"/>
      <c r="E143" s="61" t="s">
        <v>43</v>
      </c>
      <c r="F143" s="64" t="s">
        <v>79</v>
      </c>
      <c r="G143" s="61">
        <v>2</v>
      </c>
      <c r="H143" s="61">
        <v>2</v>
      </c>
      <c r="I143" s="66">
        <v>852</v>
      </c>
      <c r="J143" s="66">
        <v>775</v>
      </c>
      <c r="K143" s="61">
        <v>130.69999999999999</v>
      </c>
      <c r="L143" s="61">
        <v>14</v>
      </c>
      <c r="M143" s="66">
        <v>75234</v>
      </c>
      <c r="N143" s="66">
        <v>0</v>
      </c>
      <c r="O143" s="66">
        <v>0</v>
      </c>
      <c r="P143" s="66">
        <f t="shared" si="14"/>
        <v>75234</v>
      </c>
      <c r="Q143" s="70">
        <f t="shared" si="12"/>
        <v>97.076129032258066</v>
      </c>
      <c r="R143" s="61">
        <v>10477.1</v>
      </c>
      <c r="S143" s="61">
        <v>2019</v>
      </c>
      <c r="T143" s="32"/>
    </row>
    <row r="144" spans="1:20" s="2" customFormat="1" ht="12.75" customHeight="1" x14ac:dyDescent="0.2">
      <c r="A144" s="61">
        <f t="shared" si="13"/>
        <v>126</v>
      </c>
      <c r="B144" s="64" t="s">
        <v>190</v>
      </c>
      <c r="C144" s="61" t="s">
        <v>149</v>
      </c>
      <c r="D144" s="61"/>
      <c r="E144" s="61" t="s">
        <v>43</v>
      </c>
      <c r="F144" s="64" t="s">
        <v>163</v>
      </c>
      <c r="G144" s="61">
        <v>2</v>
      </c>
      <c r="H144" s="61">
        <v>1</v>
      </c>
      <c r="I144" s="66">
        <v>737.5</v>
      </c>
      <c r="J144" s="66">
        <v>232</v>
      </c>
      <c r="K144" s="61">
        <v>629.88</v>
      </c>
      <c r="L144" s="61">
        <v>16</v>
      </c>
      <c r="M144" s="66">
        <v>68767.240000000005</v>
      </c>
      <c r="N144" s="66">
        <v>0</v>
      </c>
      <c r="O144" s="66">
        <v>0</v>
      </c>
      <c r="P144" s="66">
        <f t="shared" si="14"/>
        <v>68767.240000000005</v>
      </c>
      <c r="Q144" s="70">
        <f t="shared" si="12"/>
        <v>296.41051724137935</v>
      </c>
      <c r="R144" s="61">
        <v>10477.1</v>
      </c>
      <c r="S144" s="61">
        <v>2019</v>
      </c>
      <c r="T144" s="32"/>
    </row>
    <row r="145" spans="1:20" s="2" customFormat="1" ht="12.75" customHeight="1" x14ac:dyDescent="0.2">
      <c r="A145" s="61">
        <f t="shared" si="13"/>
        <v>127</v>
      </c>
      <c r="B145" s="64" t="s">
        <v>191</v>
      </c>
      <c r="C145" s="61" t="s">
        <v>192</v>
      </c>
      <c r="D145" s="61"/>
      <c r="E145" s="61" t="s">
        <v>43</v>
      </c>
      <c r="F145" s="64" t="s">
        <v>79</v>
      </c>
      <c r="G145" s="61">
        <v>4</v>
      </c>
      <c r="H145" s="61">
        <v>3</v>
      </c>
      <c r="I145" s="66">
        <v>2087</v>
      </c>
      <c r="J145" s="66">
        <v>1849</v>
      </c>
      <c r="K145" s="61">
        <v>1847.2</v>
      </c>
      <c r="L145" s="61">
        <v>25</v>
      </c>
      <c r="M145" s="66">
        <v>581497.93999999994</v>
      </c>
      <c r="N145" s="66">
        <v>0</v>
      </c>
      <c r="O145" s="66">
        <v>0</v>
      </c>
      <c r="P145" s="66">
        <f t="shared" si="14"/>
        <v>581497.93999999994</v>
      </c>
      <c r="Q145" s="70">
        <f t="shared" si="12"/>
        <v>314.49320713899402</v>
      </c>
      <c r="R145" s="61">
        <v>10477.1</v>
      </c>
      <c r="S145" s="61">
        <v>2019</v>
      </c>
      <c r="T145" s="32"/>
    </row>
    <row r="146" spans="1:20" s="79" customFormat="1" ht="12.75" customHeight="1" x14ac:dyDescent="0.2">
      <c r="A146" s="74">
        <f t="shared" si="13"/>
        <v>128</v>
      </c>
      <c r="B146" s="75" t="s">
        <v>193</v>
      </c>
      <c r="C146" s="74" t="s">
        <v>194</v>
      </c>
      <c r="D146" s="74">
        <v>1970</v>
      </c>
      <c r="E146" s="74" t="s">
        <v>43</v>
      </c>
      <c r="F146" s="75" t="s">
        <v>44</v>
      </c>
      <c r="G146" s="74">
        <v>2</v>
      </c>
      <c r="H146" s="74">
        <v>1</v>
      </c>
      <c r="I146" s="76">
        <v>266.3</v>
      </c>
      <c r="J146" s="76">
        <v>266.3</v>
      </c>
      <c r="K146" s="76">
        <v>266.3</v>
      </c>
      <c r="L146" s="74"/>
      <c r="M146" s="76">
        <v>1883951.79</v>
      </c>
      <c r="N146" s="76">
        <v>0</v>
      </c>
      <c r="O146" s="76">
        <v>0</v>
      </c>
      <c r="P146" s="76">
        <f t="shared" si="14"/>
        <v>1883951.79</v>
      </c>
      <c r="Q146" s="77">
        <f t="shared" si="12"/>
        <v>7074.5467142320686</v>
      </c>
      <c r="R146" s="74">
        <v>10477.1</v>
      </c>
      <c r="S146" s="74" t="s">
        <v>195</v>
      </c>
      <c r="T146" s="78"/>
    </row>
    <row r="147" spans="1:20" s="79" customFormat="1" ht="12.75" customHeight="1" x14ac:dyDescent="0.2">
      <c r="A147" s="74">
        <f t="shared" si="13"/>
        <v>129</v>
      </c>
      <c r="B147" s="75" t="s">
        <v>196</v>
      </c>
      <c r="C147" s="74" t="s">
        <v>162</v>
      </c>
      <c r="D147" s="74">
        <v>1969</v>
      </c>
      <c r="E147" s="74" t="s">
        <v>43</v>
      </c>
      <c r="F147" s="75" t="s">
        <v>44</v>
      </c>
      <c r="G147" s="74">
        <v>2</v>
      </c>
      <c r="H147" s="74">
        <v>1</v>
      </c>
      <c r="I147" s="76">
        <v>163.19999999999999</v>
      </c>
      <c r="J147" s="76">
        <v>163.19999999999999</v>
      </c>
      <c r="K147" s="76">
        <v>163.19999999999999</v>
      </c>
      <c r="L147" s="74"/>
      <c r="M147" s="76">
        <v>1493091.9</v>
      </c>
      <c r="N147" s="76">
        <v>0</v>
      </c>
      <c r="O147" s="76">
        <v>0</v>
      </c>
      <c r="P147" s="76">
        <f t="shared" si="14"/>
        <v>1493091.9</v>
      </c>
      <c r="Q147" s="77">
        <f t="shared" ref="Q147:Q169" si="15">P147/J147</f>
        <v>9148.8474264705892</v>
      </c>
      <c r="R147" s="74">
        <v>10477.1</v>
      </c>
      <c r="S147" s="74" t="s">
        <v>195</v>
      </c>
      <c r="T147" s="78"/>
    </row>
    <row r="148" spans="1:20" s="79" customFormat="1" ht="12.75" customHeight="1" x14ac:dyDescent="0.2">
      <c r="A148" s="74">
        <f t="shared" ref="A148:A169" si="16">A147+1</f>
        <v>130</v>
      </c>
      <c r="B148" s="75" t="s">
        <v>197</v>
      </c>
      <c r="C148" s="74" t="s">
        <v>151</v>
      </c>
      <c r="D148" s="74"/>
      <c r="E148" s="74" t="s">
        <v>43</v>
      </c>
      <c r="F148" s="75" t="s">
        <v>198</v>
      </c>
      <c r="G148" s="74">
        <v>3</v>
      </c>
      <c r="H148" s="74">
        <v>2</v>
      </c>
      <c r="I148" s="76">
        <v>1176.4000000000001</v>
      </c>
      <c r="J148" s="76">
        <v>1068.4000000000001</v>
      </c>
      <c r="K148" s="74">
        <v>855.24</v>
      </c>
      <c r="L148" s="74">
        <v>18</v>
      </c>
      <c r="M148" s="76">
        <v>5897462.4408</v>
      </c>
      <c r="N148" s="76">
        <v>0</v>
      </c>
      <c r="O148" s="76">
        <v>0</v>
      </c>
      <c r="P148" s="76">
        <f t="shared" ref="P148:P169" si="17">M148</f>
        <v>5897462.4408</v>
      </c>
      <c r="Q148" s="77">
        <f t="shared" si="15"/>
        <v>5519.9011988019465</v>
      </c>
      <c r="R148" s="74">
        <v>9304.56</v>
      </c>
      <c r="S148" s="74" t="s">
        <v>195</v>
      </c>
      <c r="T148" s="78"/>
    </row>
    <row r="149" spans="1:20" s="79" customFormat="1" ht="12.75" customHeight="1" x14ac:dyDescent="0.2">
      <c r="A149" s="74">
        <f t="shared" si="16"/>
        <v>131</v>
      </c>
      <c r="B149" s="75" t="s">
        <v>199</v>
      </c>
      <c r="C149" s="74">
        <v>1972</v>
      </c>
      <c r="D149" s="74">
        <v>1982</v>
      </c>
      <c r="E149" s="74" t="s">
        <v>43</v>
      </c>
      <c r="F149" s="75" t="s">
        <v>200</v>
      </c>
      <c r="G149" s="74">
        <v>2</v>
      </c>
      <c r="H149" s="74">
        <v>2</v>
      </c>
      <c r="I149" s="76">
        <v>598.29999999999995</v>
      </c>
      <c r="J149" s="76">
        <v>542.29999999999995</v>
      </c>
      <c r="K149" s="76">
        <v>542.29999999999995</v>
      </c>
      <c r="L149" s="74">
        <v>12</v>
      </c>
      <c r="M149" s="76">
        <v>271279.28999999998</v>
      </c>
      <c r="N149" s="76">
        <v>0</v>
      </c>
      <c r="O149" s="76">
        <v>0</v>
      </c>
      <c r="P149" s="76">
        <f t="shared" si="17"/>
        <v>271279.28999999998</v>
      </c>
      <c r="Q149" s="77">
        <f t="shared" si="15"/>
        <v>500.23841047390744</v>
      </c>
      <c r="R149" s="74">
        <v>11918.52</v>
      </c>
      <c r="S149" s="74" t="s">
        <v>195</v>
      </c>
      <c r="T149" s="78"/>
    </row>
    <row r="150" spans="1:20" s="81" customFormat="1" ht="12.75" customHeight="1" x14ac:dyDescent="0.2">
      <c r="A150" s="61">
        <f t="shared" si="16"/>
        <v>132</v>
      </c>
      <c r="B150" s="64" t="s">
        <v>201</v>
      </c>
      <c r="C150" s="61">
        <v>1958</v>
      </c>
      <c r="D150" s="24"/>
      <c r="E150" s="61" t="s">
        <v>43</v>
      </c>
      <c r="F150" s="64" t="s">
        <v>202</v>
      </c>
      <c r="G150" s="61">
        <v>3</v>
      </c>
      <c r="H150" s="65">
        <v>2</v>
      </c>
      <c r="I150" s="66">
        <v>1061.5</v>
      </c>
      <c r="J150" s="66">
        <v>965</v>
      </c>
      <c r="K150" s="66">
        <v>964.5</v>
      </c>
      <c r="L150" s="65">
        <v>18</v>
      </c>
      <c r="M150" s="66">
        <v>312260.49</v>
      </c>
      <c r="N150" s="66">
        <v>0</v>
      </c>
      <c r="O150" s="66">
        <v>0</v>
      </c>
      <c r="P150" s="66">
        <f t="shared" si="17"/>
        <v>312260.49</v>
      </c>
      <c r="Q150" s="70">
        <f t="shared" si="15"/>
        <v>323.58600000000001</v>
      </c>
      <c r="R150" s="61">
        <v>10477.1</v>
      </c>
      <c r="S150" s="61">
        <v>2019</v>
      </c>
      <c r="T150" s="80"/>
    </row>
    <row r="151" spans="1:20" s="81" customFormat="1" ht="12.75" customHeight="1" x14ac:dyDescent="0.2">
      <c r="A151" s="61">
        <f t="shared" si="16"/>
        <v>133</v>
      </c>
      <c r="B151" s="64" t="s">
        <v>203</v>
      </c>
      <c r="C151" s="61">
        <v>1955</v>
      </c>
      <c r="D151" s="24"/>
      <c r="E151" s="61" t="s">
        <v>43</v>
      </c>
      <c r="F151" s="64" t="s">
        <v>202</v>
      </c>
      <c r="G151" s="61">
        <v>3</v>
      </c>
      <c r="H151" s="65">
        <v>2</v>
      </c>
      <c r="I151" s="66">
        <v>2070.6</v>
      </c>
      <c r="J151" s="66">
        <v>1308.8</v>
      </c>
      <c r="K151" s="66">
        <v>1159</v>
      </c>
      <c r="L151" s="65">
        <v>23</v>
      </c>
      <c r="M151" s="66">
        <v>423509.35680000001</v>
      </c>
      <c r="N151" s="66">
        <v>0</v>
      </c>
      <c r="O151" s="66">
        <v>0</v>
      </c>
      <c r="P151" s="66">
        <f t="shared" si="17"/>
        <v>423509.35680000001</v>
      </c>
      <c r="Q151" s="70">
        <f t="shared" si="15"/>
        <v>323.58600000000001</v>
      </c>
      <c r="R151" s="61">
        <v>10477.1</v>
      </c>
      <c r="S151" s="61">
        <v>2019</v>
      </c>
      <c r="T151" s="80"/>
    </row>
    <row r="152" spans="1:20" s="81" customFormat="1" ht="12.75" customHeight="1" x14ac:dyDescent="0.2">
      <c r="A152" s="61">
        <f t="shared" si="16"/>
        <v>134</v>
      </c>
      <c r="B152" s="64" t="s">
        <v>204</v>
      </c>
      <c r="C152" s="61">
        <v>1967</v>
      </c>
      <c r="D152" s="24"/>
      <c r="E152" s="61" t="s">
        <v>43</v>
      </c>
      <c r="F152" s="64" t="s">
        <v>163</v>
      </c>
      <c r="G152" s="61">
        <v>5</v>
      </c>
      <c r="H152" s="65">
        <v>3</v>
      </c>
      <c r="I152" s="66">
        <v>3498</v>
      </c>
      <c r="J152" s="66">
        <v>2568</v>
      </c>
      <c r="K152" s="66">
        <v>0</v>
      </c>
      <c r="L152" s="65">
        <v>61</v>
      </c>
      <c r="M152" s="66">
        <v>775281</v>
      </c>
      <c r="N152" s="66">
        <v>0</v>
      </c>
      <c r="O152" s="66">
        <v>0</v>
      </c>
      <c r="P152" s="66">
        <f t="shared" si="17"/>
        <v>775281</v>
      </c>
      <c r="Q152" s="70">
        <f t="shared" si="15"/>
        <v>301.90070093457945</v>
      </c>
      <c r="R152" s="61">
        <v>10477.1</v>
      </c>
      <c r="S152" s="61">
        <v>2019</v>
      </c>
      <c r="T152" s="80"/>
    </row>
    <row r="153" spans="1:20" s="81" customFormat="1" ht="12.75" customHeight="1" x14ac:dyDescent="0.2">
      <c r="A153" s="61">
        <f t="shared" si="16"/>
        <v>135</v>
      </c>
      <c r="B153" s="64" t="s">
        <v>205</v>
      </c>
      <c r="C153" s="61">
        <v>1940</v>
      </c>
      <c r="D153" s="24"/>
      <c r="E153" s="61" t="s">
        <v>43</v>
      </c>
      <c r="F153" s="64" t="s">
        <v>202</v>
      </c>
      <c r="G153" s="61">
        <v>4</v>
      </c>
      <c r="H153" s="65">
        <v>2</v>
      </c>
      <c r="I153" s="66">
        <v>1249.9000000000001</v>
      </c>
      <c r="J153" s="66">
        <v>827.9</v>
      </c>
      <c r="K153" s="66">
        <v>0</v>
      </c>
      <c r="L153" s="65">
        <v>16</v>
      </c>
      <c r="M153" s="66">
        <v>267896.84940000001</v>
      </c>
      <c r="N153" s="66">
        <v>0</v>
      </c>
      <c r="O153" s="66">
        <v>0</v>
      </c>
      <c r="P153" s="66">
        <f t="shared" si="17"/>
        <v>267896.84940000001</v>
      </c>
      <c r="Q153" s="70">
        <f t="shared" si="15"/>
        <v>323.58600000000001</v>
      </c>
      <c r="R153" s="61">
        <v>10477.1</v>
      </c>
      <c r="S153" s="61">
        <v>2019</v>
      </c>
      <c r="T153" s="80"/>
    </row>
    <row r="154" spans="1:20" s="81" customFormat="1" ht="12.75" customHeight="1" x14ac:dyDescent="0.2">
      <c r="A154" s="61">
        <f t="shared" si="16"/>
        <v>136</v>
      </c>
      <c r="B154" s="64" t="s">
        <v>206</v>
      </c>
      <c r="C154" s="61">
        <v>1964</v>
      </c>
      <c r="D154" s="24"/>
      <c r="E154" s="61" t="s">
        <v>43</v>
      </c>
      <c r="F154" s="64" t="s">
        <v>183</v>
      </c>
      <c r="G154" s="61">
        <v>5</v>
      </c>
      <c r="H154" s="65">
        <v>3</v>
      </c>
      <c r="I154" s="66">
        <v>3315</v>
      </c>
      <c r="J154" s="66">
        <v>2557</v>
      </c>
      <c r="K154" s="66">
        <v>2319.3000000000002</v>
      </c>
      <c r="L154" s="65">
        <v>60</v>
      </c>
      <c r="M154" s="66">
        <v>772018</v>
      </c>
      <c r="N154" s="66">
        <v>0</v>
      </c>
      <c r="O154" s="66">
        <v>0</v>
      </c>
      <c r="P154" s="66">
        <f t="shared" si="17"/>
        <v>772018</v>
      </c>
      <c r="Q154" s="70">
        <f t="shared" si="15"/>
        <v>301.92334767305437</v>
      </c>
      <c r="R154" s="61">
        <v>10477.1</v>
      </c>
      <c r="S154" s="61">
        <v>2019</v>
      </c>
      <c r="T154" s="80"/>
    </row>
    <row r="155" spans="1:20" s="81" customFormat="1" ht="12.75" customHeight="1" x14ac:dyDescent="0.2">
      <c r="A155" s="61">
        <f t="shared" si="16"/>
        <v>137</v>
      </c>
      <c r="B155" s="64" t="s">
        <v>207</v>
      </c>
      <c r="C155" s="61">
        <v>1962</v>
      </c>
      <c r="D155" s="24"/>
      <c r="E155" s="61" t="s">
        <v>43</v>
      </c>
      <c r="F155" s="64" t="s">
        <v>202</v>
      </c>
      <c r="G155" s="61">
        <v>3</v>
      </c>
      <c r="H155" s="65">
        <v>2</v>
      </c>
      <c r="I155" s="66">
        <v>1048.9000000000001</v>
      </c>
      <c r="J155" s="66">
        <v>957.2</v>
      </c>
      <c r="K155" s="66">
        <v>866.19</v>
      </c>
      <c r="L155" s="65">
        <v>27</v>
      </c>
      <c r="M155" s="66">
        <f>309736.5192+111436</f>
        <v>421172.51919999998</v>
      </c>
      <c r="N155" s="66">
        <v>0</v>
      </c>
      <c r="O155" s="66">
        <v>0</v>
      </c>
      <c r="P155" s="66">
        <f t="shared" si="17"/>
        <v>421172.51919999998</v>
      </c>
      <c r="Q155" s="70">
        <f t="shared" si="15"/>
        <v>440.00472127037187</v>
      </c>
      <c r="R155" s="61">
        <v>10477.1</v>
      </c>
      <c r="S155" s="61">
        <v>2019</v>
      </c>
      <c r="T155" s="80"/>
    </row>
    <row r="156" spans="1:20" s="81" customFormat="1" ht="12.75" customHeight="1" x14ac:dyDescent="0.2">
      <c r="A156" s="61">
        <f t="shared" si="16"/>
        <v>138</v>
      </c>
      <c r="B156" s="64" t="s">
        <v>208</v>
      </c>
      <c r="C156" s="61">
        <v>1958</v>
      </c>
      <c r="D156" s="24"/>
      <c r="E156" s="61" t="s">
        <v>43</v>
      </c>
      <c r="F156" s="64" t="s">
        <v>202</v>
      </c>
      <c r="G156" s="61">
        <v>5</v>
      </c>
      <c r="H156" s="65">
        <v>2</v>
      </c>
      <c r="I156" s="66">
        <v>5081</v>
      </c>
      <c r="J156" s="66">
        <v>3371</v>
      </c>
      <c r="K156" s="66">
        <v>2793.5</v>
      </c>
      <c r="L156" s="65">
        <v>60</v>
      </c>
      <c r="M156" s="66">
        <v>991453</v>
      </c>
      <c r="N156" s="66">
        <v>0</v>
      </c>
      <c r="O156" s="66">
        <v>0</v>
      </c>
      <c r="P156" s="66">
        <f t="shared" si="17"/>
        <v>991453</v>
      </c>
      <c r="Q156" s="70">
        <f t="shared" si="15"/>
        <v>294.11242954612874</v>
      </c>
      <c r="R156" s="61">
        <v>10477.1</v>
      </c>
      <c r="S156" s="61">
        <v>2019</v>
      </c>
      <c r="T156" s="80"/>
    </row>
    <row r="157" spans="1:20" s="81" customFormat="1" ht="12.75" customHeight="1" x14ac:dyDescent="0.2">
      <c r="A157" s="61">
        <f t="shared" si="16"/>
        <v>139</v>
      </c>
      <c r="B157" s="64" t="s">
        <v>209</v>
      </c>
      <c r="C157" s="61">
        <v>1963</v>
      </c>
      <c r="D157" s="24"/>
      <c r="E157" s="61" t="s">
        <v>43</v>
      </c>
      <c r="F157" s="64" t="s">
        <v>202</v>
      </c>
      <c r="G157" s="61">
        <v>5</v>
      </c>
      <c r="H157" s="65">
        <v>4</v>
      </c>
      <c r="I157" s="66">
        <v>3201.1</v>
      </c>
      <c r="J157" s="66">
        <v>3186.7</v>
      </c>
      <c r="K157" s="66">
        <v>2594.94</v>
      </c>
      <c r="L157" s="65">
        <v>69</v>
      </c>
      <c r="M157" s="66">
        <v>848687</v>
      </c>
      <c r="N157" s="66">
        <v>0</v>
      </c>
      <c r="O157" s="66">
        <v>0</v>
      </c>
      <c r="P157" s="66">
        <f t="shared" si="17"/>
        <v>848687</v>
      </c>
      <c r="Q157" s="70">
        <f t="shared" si="15"/>
        <v>266.32158659428251</v>
      </c>
      <c r="R157" s="61">
        <v>10477.1</v>
      </c>
      <c r="S157" s="61">
        <v>2019</v>
      </c>
      <c r="T157" s="80"/>
    </row>
    <row r="158" spans="1:20" s="81" customFormat="1" ht="12.75" customHeight="1" x14ac:dyDescent="0.2">
      <c r="A158" s="61">
        <f t="shared" si="16"/>
        <v>140</v>
      </c>
      <c r="B158" s="64" t="s">
        <v>210</v>
      </c>
      <c r="C158" s="61">
        <v>1936</v>
      </c>
      <c r="D158" s="24"/>
      <c r="E158" s="61" t="s">
        <v>43</v>
      </c>
      <c r="F158" s="64" t="s">
        <v>202</v>
      </c>
      <c r="G158" s="61">
        <v>4</v>
      </c>
      <c r="H158" s="65">
        <v>7</v>
      </c>
      <c r="I158" s="66">
        <v>4482</v>
      </c>
      <c r="J158" s="66">
        <v>4297</v>
      </c>
      <c r="K158" s="66">
        <v>4163.7</v>
      </c>
      <c r="L158" s="65">
        <v>57</v>
      </c>
      <c r="M158" s="66">
        <v>671504</v>
      </c>
      <c r="N158" s="66">
        <v>0</v>
      </c>
      <c r="O158" s="66">
        <v>0</v>
      </c>
      <c r="P158" s="66">
        <f t="shared" si="17"/>
        <v>671504</v>
      </c>
      <c r="Q158" s="70">
        <f t="shared" si="15"/>
        <v>156.27274842913661</v>
      </c>
      <c r="R158" s="61">
        <v>10477.1</v>
      </c>
      <c r="S158" s="61">
        <v>2019</v>
      </c>
      <c r="T158" s="80"/>
    </row>
    <row r="159" spans="1:20" s="81" customFormat="1" ht="12.75" customHeight="1" x14ac:dyDescent="0.2">
      <c r="A159" s="61">
        <f t="shared" si="16"/>
        <v>141</v>
      </c>
      <c r="B159" s="64" t="s">
        <v>211</v>
      </c>
      <c r="C159" s="61">
        <v>1936</v>
      </c>
      <c r="D159" s="24"/>
      <c r="E159" s="61" t="s">
        <v>43</v>
      </c>
      <c r="F159" s="64" t="s">
        <v>163</v>
      </c>
      <c r="G159" s="61">
        <v>3</v>
      </c>
      <c r="H159" s="65">
        <v>3</v>
      </c>
      <c r="I159" s="66">
        <v>1043</v>
      </c>
      <c r="J159" s="66">
        <v>952</v>
      </c>
      <c r="K159" s="66">
        <v>958.8</v>
      </c>
      <c r="L159" s="65">
        <v>19</v>
      </c>
      <c r="M159" s="66">
        <v>308053.87199999997</v>
      </c>
      <c r="N159" s="66">
        <v>0</v>
      </c>
      <c r="O159" s="66">
        <v>0</v>
      </c>
      <c r="P159" s="66">
        <f t="shared" si="17"/>
        <v>308053.87199999997</v>
      </c>
      <c r="Q159" s="70">
        <f t="shared" si="15"/>
        <v>323.58599999999996</v>
      </c>
      <c r="R159" s="61">
        <v>10477.1</v>
      </c>
      <c r="S159" s="61">
        <v>2019</v>
      </c>
      <c r="T159" s="80"/>
    </row>
    <row r="160" spans="1:20" s="81" customFormat="1" ht="12.75" customHeight="1" x14ac:dyDescent="0.2">
      <c r="A160" s="61">
        <f t="shared" si="16"/>
        <v>142</v>
      </c>
      <c r="B160" s="64" t="s">
        <v>212</v>
      </c>
      <c r="C160" s="61">
        <v>1964</v>
      </c>
      <c r="D160" s="24"/>
      <c r="E160" s="61" t="s">
        <v>43</v>
      </c>
      <c r="F160" s="64" t="s">
        <v>163</v>
      </c>
      <c r="G160" s="61">
        <v>5</v>
      </c>
      <c r="H160" s="65">
        <v>3</v>
      </c>
      <c r="I160" s="66">
        <v>2293.6799999999998</v>
      </c>
      <c r="J160" s="66">
        <v>1727.3</v>
      </c>
      <c r="K160" s="66">
        <v>1727.6</v>
      </c>
      <c r="L160" s="65">
        <v>41</v>
      </c>
      <c r="M160" s="66">
        <v>558930.09779999999</v>
      </c>
      <c r="N160" s="66">
        <v>0</v>
      </c>
      <c r="O160" s="66">
        <v>0</v>
      </c>
      <c r="P160" s="66">
        <f t="shared" si="17"/>
        <v>558930.09779999999</v>
      </c>
      <c r="Q160" s="70">
        <f t="shared" si="15"/>
        <v>323.58600000000001</v>
      </c>
      <c r="R160" s="61">
        <v>10477.1</v>
      </c>
      <c r="S160" s="61">
        <v>2019</v>
      </c>
      <c r="T160" s="80"/>
    </row>
    <row r="161" spans="1:20" s="81" customFormat="1" ht="12.75" customHeight="1" x14ac:dyDescent="0.2">
      <c r="A161" s="61">
        <f t="shared" si="16"/>
        <v>143</v>
      </c>
      <c r="B161" s="64" t="s">
        <v>213</v>
      </c>
      <c r="C161" s="61">
        <v>1963</v>
      </c>
      <c r="D161" s="24"/>
      <c r="E161" s="61" t="s">
        <v>43</v>
      </c>
      <c r="F161" s="64" t="s">
        <v>202</v>
      </c>
      <c r="G161" s="61">
        <v>4</v>
      </c>
      <c r="H161" s="65">
        <v>2</v>
      </c>
      <c r="I161" s="66">
        <v>1374</v>
      </c>
      <c r="J161" s="66">
        <v>1278</v>
      </c>
      <c r="K161" s="66">
        <v>1106.5999999999999</v>
      </c>
      <c r="L161" s="65">
        <v>31</v>
      </c>
      <c r="M161" s="66">
        <v>567760.63</v>
      </c>
      <c r="N161" s="66">
        <v>0</v>
      </c>
      <c r="O161" s="66">
        <v>0</v>
      </c>
      <c r="P161" s="66">
        <f t="shared" si="17"/>
        <v>567760.63</v>
      </c>
      <c r="Q161" s="70">
        <f t="shared" si="15"/>
        <v>444.25714397496085</v>
      </c>
      <c r="R161" s="61">
        <v>10477.1</v>
      </c>
      <c r="S161" s="61">
        <v>2019</v>
      </c>
      <c r="T161" s="80"/>
    </row>
    <row r="162" spans="1:20" s="81" customFormat="1" ht="12.75" customHeight="1" x14ac:dyDescent="0.2">
      <c r="A162" s="61">
        <f t="shared" si="16"/>
        <v>144</v>
      </c>
      <c r="B162" s="64" t="s">
        <v>214</v>
      </c>
      <c r="C162" s="61">
        <v>1948</v>
      </c>
      <c r="D162" s="24"/>
      <c r="E162" s="61" t="s">
        <v>43</v>
      </c>
      <c r="F162" s="64" t="s">
        <v>183</v>
      </c>
      <c r="G162" s="61">
        <v>2</v>
      </c>
      <c r="H162" s="65">
        <v>4</v>
      </c>
      <c r="I162" s="66">
        <v>1009</v>
      </c>
      <c r="J162" s="66">
        <v>940.15</v>
      </c>
      <c r="K162" s="66">
        <v>940.15</v>
      </c>
      <c r="L162" s="65">
        <v>23</v>
      </c>
      <c r="M162" s="66">
        <v>304219.37790000002</v>
      </c>
      <c r="N162" s="66">
        <v>0</v>
      </c>
      <c r="O162" s="66">
        <v>0</v>
      </c>
      <c r="P162" s="66">
        <f t="shared" si="17"/>
        <v>304219.37790000002</v>
      </c>
      <c r="Q162" s="70">
        <f t="shared" si="15"/>
        <v>323.58600000000001</v>
      </c>
      <c r="R162" s="61">
        <v>10477.1</v>
      </c>
      <c r="S162" s="61">
        <v>2019</v>
      </c>
      <c r="T162" s="80"/>
    </row>
    <row r="163" spans="1:20" s="81" customFormat="1" ht="12.75" customHeight="1" x14ac:dyDescent="0.2">
      <c r="A163" s="61">
        <f t="shared" si="16"/>
        <v>145</v>
      </c>
      <c r="B163" s="64" t="s">
        <v>215</v>
      </c>
      <c r="C163" s="61">
        <v>1951</v>
      </c>
      <c r="D163" s="24"/>
      <c r="E163" s="61" t="s">
        <v>43</v>
      </c>
      <c r="F163" s="64" t="s">
        <v>183</v>
      </c>
      <c r="G163" s="61">
        <v>4</v>
      </c>
      <c r="H163" s="65">
        <v>4</v>
      </c>
      <c r="I163" s="66">
        <v>3718.7</v>
      </c>
      <c r="J163" s="66">
        <v>3360.9</v>
      </c>
      <c r="K163" s="66">
        <v>2437.6999999999998</v>
      </c>
      <c r="L163" s="65">
        <v>44</v>
      </c>
      <c r="M163" s="66">
        <v>807166</v>
      </c>
      <c r="N163" s="66">
        <v>0</v>
      </c>
      <c r="O163" s="66">
        <v>0</v>
      </c>
      <c r="P163" s="66">
        <f t="shared" si="17"/>
        <v>807166</v>
      </c>
      <c r="Q163" s="70">
        <f t="shared" si="15"/>
        <v>240.16364664226845</v>
      </c>
      <c r="R163" s="61">
        <v>10477.1</v>
      </c>
      <c r="S163" s="61">
        <v>2019</v>
      </c>
      <c r="T163" s="80"/>
    </row>
    <row r="164" spans="1:20" s="81" customFormat="1" ht="12.75" customHeight="1" x14ac:dyDescent="0.2">
      <c r="A164" s="61">
        <f t="shared" si="16"/>
        <v>146</v>
      </c>
      <c r="B164" s="64" t="s">
        <v>216</v>
      </c>
      <c r="C164" s="61">
        <v>1933</v>
      </c>
      <c r="D164" s="24"/>
      <c r="E164" s="61" t="s">
        <v>43</v>
      </c>
      <c r="F164" s="64" t="s">
        <v>202</v>
      </c>
      <c r="G164" s="61">
        <v>5</v>
      </c>
      <c r="H164" s="65">
        <v>4</v>
      </c>
      <c r="I164" s="66">
        <v>4501.3</v>
      </c>
      <c r="J164" s="66">
        <v>3806.6</v>
      </c>
      <c r="K164" s="66">
        <v>3093</v>
      </c>
      <c r="L164" s="65">
        <v>44</v>
      </c>
      <c r="M164" s="66">
        <v>1177938</v>
      </c>
      <c r="N164" s="66">
        <v>0</v>
      </c>
      <c r="O164" s="66">
        <v>0</v>
      </c>
      <c r="P164" s="66">
        <f t="shared" si="17"/>
        <v>1177938</v>
      </c>
      <c r="Q164" s="70">
        <f t="shared" si="15"/>
        <v>309.4462249776704</v>
      </c>
      <c r="R164" s="61">
        <v>10477.1</v>
      </c>
      <c r="S164" s="61">
        <v>2019</v>
      </c>
      <c r="T164" s="80"/>
    </row>
    <row r="165" spans="1:20" s="81" customFormat="1" ht="12.75" customHeight="1" x14ac:dyDescent="0.2">
      <c r="A165" s="61">
        <f t="shared" si="16"/>
        <v>147</v>
      </c>
      <c r="B165" s="64" t="s">
        <v>217</v>
      </c>
      <c r="C165" s="61">
        <v>1960</v>
      </c>
      <c r="D165" s="24"/>
      <c r="E165" s="61" t="s">
        <v>43</v>
      </c>
      <c r="F165" s="64" t="s">
        <v>202</v>
      </c>
      <c r="G165" s="61">
        <v>3</v>
      </c>
      <c r="H165" s="65">
        <v>2</v>
      </c>
      <c r="I165" s="66">
        <v>1485.36</v>
      </c>
      <c r="J165" s="66">
        <v>964.5</v>
      </c>
      <c r="K165" s="66">
        <v>887</v>
      </c>
      <c r="L165" s="65">
        <v>23</v>
      </c>
      <c r="M165" s="66">
        <v>295548.81719999999</v>
      </c>
      <c r="N165" s="66">
        <v>0</v>
      </c>
      <c r="O165" s="66">
        <v>0</v>
      </c>
      <c r="P165" s="66">
        <f t="shared" si="17"/>
        <v>295548.81719999999</v>
      </c>
      <c r="Q165" s="70">
        <f t="shared" si="15"/>
        <v>306.42697480559872</v>
      </c>
      <c r="R165" s="61">
        <v>10477.1</v>
      </c>
      <c r="S165" s="61">
        <v>2019</v>
      </c>
      <c r="T165" s="80"/>
    </row>
    <row r="166" spans="1:20" s="81" customFormat="1" ht="12.75" customHeight="1" x14ac:dyDescent="0.2">
      <c r="A166" s="61">
        <f t="shared" si="16"/>
        <v>148</v>
      </c>
      <c r="B166" s="64" t="s">
        <v>218</v>
      </c>
      <c r="C166" s="61">
        <v>1950</v>
      </c>
      <c r="D166" s="24"/>
      <c r="E166" s="61" t="s">
        <v>43</v>
      </c>
      <c r="F166" s="64" t="s">
        <v>202</v>
      </c>
      <c r="G166" s="61">
        <v>4</v>
      </c>
      <c r="H166" s="65">
        <v>4</v>
      </c>
      <c r="I166" s="66">
        <v>3030.9</v>
      </c>
      <c r="J166" s="66">
        <v>2558.6</v>
      </c>
      <c r="K166" s="66">
        <v>2530.1</v>
      </c>
      <c r="L166" s="65">
        <v>36</v>
      </c>
      <c r="M166" s="66">
        <v>780978</v>
      </c>
      <c r="N166" s="66">
        <v>0</v>
      </c>
      <c r="O166" s="66">
        <v>0</v>
      </c>
      <c r="P166" s="66">
        <f t="shared" si="17"/>
        <v>780978</v>
      </c>
      <c r="Q166" s="70">
        <f t="shared" si="15"/>
        <v>305.23645743766122</v>
      </c>
      <c r="R166" s="61">
        <v>10477.1</v>
      </c>
      <c r="S166" s="61">
        <v>2019</v>
      </c>
      <c r="T166" s="80"/>
    </row>
    <row r="167" spans="1:20" s="81" customFormat="1" ht="12.75" customHeight="1" x14ac:dyDescent="0.2">
      <c r="A167" s="61">
        <f t="shared" si="16"/>
        <v>149</v>
      </c>
      <c r="B167" s="64" t="s">
        <v>219</v>
      </c>
      <c r="C167" s="61" t="s">
        <v>141</v>
      </c>
      <c r="D167" s="24"/>
      <c r="E167" s="61" t="s">
        <v>43</v>
      </c>
      <c r="F167" s="64" t="s">
        <v>202</v>
      </c>
      <c r="G167" s="61">
        <v>2</v>
      </c>
      <c r="H167" s="65">
        <v>2</v>
      </c>
      <c r="I167" s="66">
        <v>1306.5</v>
      </c>
      <c r="J167" s="66">
        <v>751.9</v>
      </c>
      <c r="K167" s="66">
        <v>703</v>
      </c>
      <c r="L167" s="65">
        <v>14</v>
      </c>
      <c r="M167" s="66">
        <f>72991+319943.72</f>
        <v>392934.72</v>
      </c>
      <c r="N167" s="66">
        <v>0</v>
      </c>
      <c r="O167" s="66">
        <v>0</v>
      </c>
      <c r="P167" s="66">
        <f t="shared" si="17"/>
        <v>392934.72</v>
      </c>
      <c r="Q167" s="70">
        <f t="shared" si="15"/>
        <v>522.58906769517216</v>
      </c>
      <c r="R167" s="61">
        <v>10477.1</v>
      </c>
      <c r="S167" s="61">
        <v>2019</v>
      </c>
      <c r="T167" s="80"/>
    </row>
    <row r="168" spans="1:20" s="81" customFormat="1" ht="12.75" customHeight="1" x14ac:dyDescent="0.2">
      <c r="A168" s="61">
        <f t="shared" si="16"/>
        <v>150</v>
      </c>
      <c r="B168" s="64" t="s">
        <v>220</v>
      </c>
      <c r="C168" s="61" t="s">
        <v>158</v>
      </c>
      <c r="D168" s="24"/>
      <c r="E168" s="61" t="s">
        <v>43</v>
      </c>
      <c r="F168" s="64" t="s">
        <v>202</v>
      </c>
      <c r="G168" s="61">
        <v>3</v>
      </c>
      <c r="H168" s="65">
        <v>2</v>
      </c>
      <c r="I168" s="66">
        <v>1118</v>
      </c>
      <c r="J168" s="66">
        <v>963</v>
      </c>
      <c r="K168" s="66">
        <v>915.24</v>
      </c>
      <c r="L168" s="65">
        <v>20</v>
      </c>
      <c r="M168" s="66">
        <v>311613.31800000003</v>
      </c>
      <c r="N168" s="66">
        <v>0</v>
      </c>
      <c r="O168" s="66">
        <v>0</v>
      </c>
      <c r="P168" s="66">
        <f t="shared" si="17"/>
        <v>311613.31800000003</v>
      </c>
      <c r="Q168" s="70">
        <f t="shared" si="15"/>
        <v>323.58600000000001</v>
      </c>
      <c r="R168" s="61">
        <v>10477.1</v>
      </c>
      <c r="S168" s="61">
        <v>2019</v>
      </c>
      <c r="T168" s="80"/>
    </row>
    <row r="169" spans="1:20" s="81" customFormat="1" ht="13.35" customHeight="1" x14ac:dyDescent="0.2">
      <c r="A169" s="61">
        <f t="shared" si="16"/>
        <v>151</v>
      </c>
      <c r="B169" s="64" t="s">
        <v>221</v>
      </c>
      <c r="C169" s="61" t="s">
        <v>222</v>
      </c>
      <c r="D169" s="24"/>
      <c r="E169" s="61" t="s">
        <v>43</v>
      </c>
      <c r="F169" s="64" t="s">
        <v>202</v>
      </c>
      <c r="G169" s="61">
        <v>4</v>
      </c>
      <c r="H169" s="65">
        <v>4</v>
      </c>
      <c r="I169" s="66">
        <v>2569.4</v>
      </c>
      <c r="J169" s="66">
        <v>1394.35</v>
      </c>
      <c r="K169" s="66">
        <v>2388.3000000000002</v>
      </c>
      <c r="L169" s="65">
        <v>36</v>
      </c>
      <c r="M169" s="66">
        <v>451192.13909999997</v>
      </c>
      <c r="N169" s="66">
        <v>0</v>
      </c>
      <c r="O169" s="66">
        <v>0</v>
      </c>
      <c r="P169" s="66">
        <f t="shared" si="17"/>
        <v>451192.13909999997</v>
      </c>
      <c r="Q169" s="70">
        <f t="shared" si="15"/>
        <v>323.58600000000001</v>
      </c>
      <c r="R169" s="61">
        <v>10477.1</v>
      </c>
      <c r="S169" s="61">
        <v>2019</v>
      </c>
      <c r="T169" s="80"/>
    </row>
    <row r="170" spans="1:20" s="81" customFormat="1" ht="13.35" customHeight="1" x14ac:dyDescent="0.2">
      <c r="A170" s="245" t="s">
        <v>223</v>
      </c>
      <c r="B170" s="245"/>
      <c r="C170" s="45">
        <v>151</v>
      </c>
      <c r="D170" s="45"/>
      <c r="E170" s="45"/>
      <c r="F170" s="43"/>
      <c r="G170" s="45"/>
      <c r="H170" s="46"/>
      <c r="I170" s="50">
        <f>SUM(I19:I169)</f>
        <v>134489.74999999997</v>
      </c>
      <c r="J170" s="50">
        <f>SUM(J19:J169)</f>
        <v>110094.84999999996</v>
      </c>
      <c r="K170" s="50">
        <f>SUM(K19:K169)</f>
        <v>76456.160000000018</v>
      </c>
      <c r="L170" s="45">
        <f>SUM(L19:L169)</f>
        <v>2450</v>
      </c>
      <c r="M170" s="50">
        <f>SUM(M19:M169)</f>
        <v>37854380.349835597</v>
      </c>
      <c r="N170" s="50"/>
      <c r="O170" s="50"/>
      <c r="P170" s="50">
        <f>SUM(P19:P169)</f>
        <v>37854380.349835597</v>
      </c>
      <c r="Q170" s="82"/>
      <c r="R170" s="83"/>
      <c r="S170" s="45"/>
      <c r="T170" s="80"/>
    </row>
    <row r="171" spans="1:20" s="85" customFormat="1" ht="12.75" customHeight="1" x14ac:dyDescent="0.2">
      <c r="A171" s="61">
        <v>1</v>
      </c>
      <c r="B171" s="64" t="s">
        <v>206</v>
      </c>
      <c r="C171" s="61">
        <v>1964</v>
      </c>
      <c r="D171" s="24"/>
      <c r="E171" s="61" t="s">
        <v>43</v>
      </c>
      <c r="F171" s="64" t="s">
        <v>183</v>
      </c>
      <c r="G171" s="61">
        <v>5</v>
      </c>
      <c r="H171" s="61">
        <v>3</v>
      </c>
      <c r="I171" s="66">
        <v>3315</v>
      </c>
      <c r="J171" s="66">
        <v>2557</v>
      </c>
      <c r="K171" s="66">
        <v>2319.3000000000002</v>
      </c>
      <c r="L171" s="61">
        <v>60</v>
      </c>
      <c r="M171" s="66">
        <f>'Раздел 2'!C171</f>
        <v>8975740.3399999999</v>
      </c>
      <c r="N171" s="66">
        <v>0</v>
      </c>
      <c r="O171" s="66">
        <v>0</v>
      </c>
      <c r="P171" s="66">
        <f t="shared" ref="P171:P213" si="18">M171</f>
        <v>8975740.3399999999</v>
      </c>
      <c r="Q171" s="70">
        <f t="shared" ref="Q171:Q213" si="19">P171/J171</f>
        <v>3510.2621587798199</v>
      </c>
      <c r="R171" s="61">
        <v>10477.1</v>
      </c>
      <c r="S171" s="61">
        <v>2020</v>
      </c>
      <c r="T171" s="84"/>
    </row>
    <row r="172" spans="1:20" s="81" customFormat="1" ht="12.75" customHeight="1" x14ac:dyDescent="0.2">
      <c r="A172" s="61">
        <f t="shared" ref="A172:A213" si="20">A171+1</f>
        <v>2</v>
      </c>
      <c r="B172" s="64" t="s">
        <v>208</v>
      </c>
      <c r="C172" s="61">
        <v>1958</v>
      </c>
      <c r="D172" s="24"/>
      <c r="E172" s="61" t="s">
        <v>43</v>
      </c>
      <c r="F172" s="64" t="s">
        <v>202</v>
      </c>
      <c r="G172" s="61">
        <v>5</v>
      </c>
      <c r="H172" s="61">
        <v>2</v>
      </c>
      <c r="I172" s="66">
        <v>5081</v>
      </c>
      <c r="J172" s="66">
        <v>3371</v>
      </c>
      <c r="K172" s="66">
        <v>2793.5</v>
      </c>
      <c r="L172" s="61">
        <v>60</v>
      </c>
      <c r="M172" s="66">
        <f>'Раздел 2'!C172</f>
        <v>17298360.940000001</v>
      </c>
      <c r="N172" s="66">
        <v>0</v>
      </c>
      <c r="O172" s="66">
        <v>0</v>
      </c>
      <c r="P172" s="66">
        <f t="shared" si="18"/>
        <v>17298360.940000001</v>
      </c>
      <c r="Q172" s="70">
        <f t="shared" si="19"/>
        <v>5131.522082468111</v>
      </c>
      <c r="R172" s="61">
        <v>10477.1</v>
      </c>
      <c r="S172" s="61">
        <v>2020</v>
      </c>
      <c r="T172" s="80"/>
    </row>
    <row r="173" spans="1:20" s="81" customFormat="1" ht="12.75" customHeight="1" x14ac:dyDescent="0.2">
      <c r="A173" s="61">
        <f t="shared" si="20"/>
        <v>3</v>
      </c>
      <c r="B173" s="64" t="s">
        <v>224</v>
      </c>
      <c r="C173" s="61">
        <v>1963</v>
      </c>
      <c r="D173" s="24"/>
      <c r="E173" s="61" t="s">
        <v>43</v>
      </c>
      <c r="F173" s="64" t="s">
        <v>202</v>
      </c>
      <c r="G173" s="61">
        <v>2</v>
      </c>
      <c r="H173" s="61">
        <v>2</v>
      </c>
      <c r="I173" s="66">
        <v>691</v>
      </c>
      <c r="J173" s="66">
        <v>639.5</v>
      </c>
      <c r="K173" s="66">
        <v>4163.7</v>
      </c>
      <c r="L173" s="61">
        <v>17</v>
      </c>
      <c r="M173" s="66">
        <f>'Раздел 2'!C173</f>
        <v>3275676.7600000002</v>
      </c>
      <c r="N173" s="66">
        <v>0</v>
      </c>
      <c r="O173" s="66">
        <v>0</v>
      </c>
      <c r="P173" s="66">
        <f t="shared" si="18"/>
        <v>3275676.7600000002</v>
      </c>
      <c r="Q173" s="70">
        <f t="shared" si="19"/>
        <v>5122.2466927286951</v>
      </c>
      <c r="R173" s="61">
        <v>10477.1</v>
      </c>
      <c r="S173" s="61">
        <v>2020</v>
      </c>
      <c r="T173" s="80"/>
    </row>
    <row r="174" spans="1:20" s="81" customFormat="1" ht="12.75" customHeight="1" x14ac:dyDescent="0.2">
      <c r="A174" s="61">
        <f t="shared" si="20"/>
        <v>4</v>
      </c>
      <c r="B174" s="64" t="s">
        <v>225</v>
      </c>
      <c r="C174" s="61">
        <v>1961</v>
      </c>
      <c r="D174" s="24"/>
      <c r="E174" s="61" t="s">
        <v>43</v>
      </c>
      <c r="F174" s="64" t="s">
        <v>202</v>
      </c>
      <c r="G174" s="61">
        <v>2</v>
      </c>
      <c r="H174" s="61">
        <v>2</v>
      </c>
      <c r="I174" s="66">
        <v>733.7</v>
      </c>
      <c r="J174" s="66">
        <v>667</v>
      </c>
      <c r="K174" s="66">
        <v>958.8</v>
      </c>
      <c r="L174" s="61">
        <v>16</v>
      </c>
      <c r="M174" s="66">
        <f>'Раздел 2'!C174</f>
        <v>3669811.0699999994</v>
      </c>
      <c r="N174" s="66">
        <v>0</v>
      </c>
      <c r="O174" s="66">
        <v>0</v>
      </c>
      <c r="P174" s="66">
        <f t="shared" si="18"/>
        <v>3669811.0699999994</v>
      </c>
      <c r="Q174" s="70">
        <f t="shared" si="19"/>
        <v>5501.9656221889045</v>
      </c>
      <c r="R174" s="61">
        <v>10477.1</v>
      </c>
      <c r="S174" s="61">
        <v>2020</v>
      </c>
      <c r="T174" s="80"/>
    </row>
    <row r="175" spans="1:20" s="81" customFormat="1" ht="12.75" customHeight="1" x14ac:dyDescent="0.2">
      <c r="A175" s="61">
        <f t="shared" si="20"/>
        <v>5</v>
      </c>
      <c r="B175" s="64" t="s">
        <v>226</v>
      </c>
      <c r="C175" s="61">
        <v>1961</v>
      </c>
      <c r="D175" s="24"/>
      <c r="E175" s="61" t="s">
        <v>43</v>
      </c>
      <c r="F175" s="64" t="s">
        <v>202</v>
      </c>
      <c r="G175" s="61">
        <v>2</v>
      </c>
      <c r="H175" s="61">
        <v>2</v>
      </c>
      <c r="I175" s="66">
        <v>751.8</v>
      </c>
      <c r="J175" s="66">
        <v>626.5</v>
      </c>
      <c r="K175" s="66">
        <v>477.2</v>
      </c>
      <c r="L175" s="61">
        <v>16</v>
      </c>
      <c r="M175" s="66">
        <f>'Раздел 2'!C175</f>
        <v>3134432.33</v>
      </c>
      <c r="N175" s="66">
        <v>0</v>
      </c>
      <c r="O175" s="66">
        <v>0</v>
      </c>
      <c r="P175" s="66">
        <f t="shared" si="18"/>
        <v>3134432.33</v>
      </c>
      <c r="Q175" s="70">
        <f t="shared" si="19"/>
        <v>5003.0843256185153</v>
      </c>
      <c r="R175" s="61">
        <v>10477.1</v>
      </c>
      <c r="S175" s="61">
        <v>2020</v>
      </c>
      <c r="T175" s="80"/>
    </row>
    <row r="176" spans="1:20" s="81" customFormat="1" ht="12.75" customHeight="1" x14ac:dyDescent="0.2">
      <c r="A176" s="61">
        <f t="shared" si="20"/>
        <v>6</v>
      </c>
      <c r="B176" s="64" t="s">
        <v>209</v>
      </c>
      <c r="C176" s="61">
        <v>1963</v>
      </c>
      <c r="D176" s="24"/>
      <c r="E176" s="61" t="s">
        <v>43</v>
      </c>
      <c r="F176" s="64" t="s">
        <v>202</v>
      </c>
      <c r="G176" s="61">
        <v>5</v>
      </c>
      <c r="H176" s="61">
        <v>4</v>
      </c>
      <c r="I176" s="66">
        <v>3201.1</v>
      </c>
      <c r="J176" s="66">
        <v>3186.7</v>
      </c>
      <c r="K176" s="66">
        <v>2594.94</v>
      </c>
      <c r="L176" s="61">
        <v>69</v>
      </c>
      <c r="M176" s="66">
        <f>'Раздел 2'!C176</f>
        <v>14601604.92</v>
      </c>
      <c r="N176" s="66">
        <v>0</v>
      </c>
      <c r="O176" s="66">
        <v>0</v>
      </c>
      <c r="P176" s="66">
        <f t="shared" si="18"/>
        <v>14601604.92</v>
      </c>
      <c r="Q176" s="70">
        <f t="shared" si="19"/>
        <v>4582.045664794302</v>
      </c>
      <c r="R176" s="61">
        <v>10477.1</v>
      </c>
      <c r="S176" s="61">
        <v>2020</v>
      </c>
      <c r="T176" s="80"/>
    </row>
    <row r="177" spans="1:20" s="81" customFormat="1" ht="12.75" customHeight="1" x14ac:dyDescent="0.2">
      <c r="A177" s="61">
        <f t="shared" si="20"/>
        <v>7</v>
      </c>
      <c r="B177" s="64" t="s">
        <v>227</v>
      </c>
      <c r="C177" s="61">
        <v>1958</v>
      </c>
      <c r="D177" s="24"/>
      <c r="E177" s="61" t="s">
        <v>43</v>
      </c>
      <c r="F177" s="64" t="s">
        <v>202</v>
      </c>
      <c r="G177" s="61">
        <v>2</v>
      </c>
      <c r="H177" s="61">
        <v>1</v>
      </c>
      <c r="I177" s="66">
        <v>463.9</v>
      </c>
      <c r="J177" s="66">
        <v>433.4</v>
      </c>
      <c r="K177" s="66">
        <v>257.89999999999998</v>
      </c>
      <c r="L177" s="61">
        <v>8</v>
      </c>
      <c r="M177" s="66">
        <f>'Раздел 2'!C177</f>
        <v>42073</v>
      </c>
      <c r="N177" s="66">
        <v>0</v>
      </c>
      <c r="O177" s="66">
        <v>0</v>
      </c>
      <c r="P177" s="66">
        <f t="shared" si="18"/>
        <v>42073</v>
      </c>
      <c r="Q177" s="70">
        <f t="shared" si="19"/>
        <v>97.076603599446244</v>
      </c>
      <c r="R177" s="61">
        <v>15566.4</v>
      </c>
      <c r="S177" s="61">
        <v>2020</v>
      </c>
      <c r="T177" s="32"/>
    </row>
    <row r="178" spans="1:20" s="81" customFormat="1" ht="12.75" customHeight="1" x14ac:dyDescent="0.2">
      <c r="A178" s="61">
        <f t="shared" si="20"/>
        <v>8</v>
      </c>
      <c r="B178" s="64" t="s">
        <v>212</v>
      </c>
      <c r="C178" s="61">
        <v>1964</v>
      </c>
      <c r="D178" s="24"/>
      <c r="E178" s="61" t="s">
        <v>43</v>
      </c>
      <c r="F178" s="64" t="s">
        <v>163</v>
      </c>
      <c r="G178" s="61">
        <v>5</v>
      </c>
      <c r="H178" s="61">
        <v>3</v>
      </c>
      <c r="I178" s="66">
        <v>2293.6799999999998</v>
      </c>
      <c r="J178" s="66">
        <v>1727.3</v>
      </c>
      <c r="K178" s="66">
        <v>1727.6</v>
      </c>
      <c r="L178" s="61">
        <v>41</v>
      </c>
      <c r="M178" s="66">
        <f>'Раздел 2'!C178</f>
        <v>4020242.66</v>
      </c>
      <c r="N178" s="66">
        <v>0</v>
      </c>
      <c r="O178" s="66">
        <v>0</v>
      </c>
      <c r="P178" s="66">
        <f t="shared" si="18"/>
        <v>4020242.66</v>
      </c>
      <c r="Q178" s="70">
        <f t="shared" si="19"/>
        <v>2327.4721588606499</v>
      </c>
      <c r="R178" s="61">
        <v>10477.1</v>
      </c>
      <c r="S178" s="61">
        <v>2020</v>
      </c>
      <c r="T178" s="80"/>
    </row>
    <row r="179" spans="1:20" s="81" customFormat="1" ht="12.75" customHeight="1" x14ac:dyDescent="0.2">
      <c r="A179" s="61">
        <f t="shared" si="20"/>
        <v>9</v>
      </c>
      <c r="B179" s="64" t="s">
        <v>228</v>
      </c>
      <c r="C179" s="61">
        <v>1961</v>
      </c>
      <c r="D179" s="24"/>
      <c r="E179" s="61" t="s">
        <v>43</v>
      </c>
      <c r="F179" s="64" t="s">
        <v>202</v>
      </c>
      <c r="G179" s="61">
        <v>5</v>
      </c>
      <c r="H179" s="61">
        <v>2</v>
      </c>
      <c r="I179" s="66">
        <v>1735.9</v>
      </c>
      <c r="J179" s="66">
        <v>1735.9</v>
      </c>
      <c r="K179" s="66">
        <v>962.4</v>
      </c>
      <c r="L179" s="61">
        <v>26</v>
      </c>
      <c r="M179" s="66">
        <f>'Раздел 2'!C179</f>
        <v>9094286.9199999999</v>
      </c>
      <c r="N179" s="66">
        <v>0</v>
      </c>
      <c r="O179" s="66">
        <v>0</v>
      </c>
      <c r="P179" s="66">
        <f t="shared" si="18"/>
        <v>9094286.9199999999</v>
      </c>
      <c r="Q179" s="70">
        <f t="shared" si="19"/>
        <v>5238.9463217927296</v>
      </c>
      <c r="R179" s="61">
        <v>10477.1</v>
      </c>
      <c r="S179" s="61">
        <v>2020</v>
      </c>
      <c r="T179" s="80"/>
    </row>
    <row r="180" spans="1:20" s="81" customFormat="1" ht="12.75" customHeight="1" x14ac:dyDescent="0.2">
      <c r="A180" s="61">
        <f t="shared" si="20"/>
        <v>10</v>
      </c>
      <c r="B180" s="64" t="s">
        <v>229</v>
      </c>
      <c r="C180" s="61">
        <v>1954</v>
      </c>
      <c r="D180" s="24"/>
      <c r="E180" s="61" t="s">
        <v>43</v>
      </c>
      <c r="F180" s="64" t="s">
        <v>79</v>
      </c>
      <c r="G180" s="61">
        <v>2</v>
      </c>
      <c r="H180" s="61">
        <v>2</v>
      </c>
      <c r="I180" s="66">
        <v>448</v>
      </c>
      <c r="J180" s="66">
        <v>374</v>
      </c>
      <c r="K180" s="66">
        <v>291.89999999999998</v>
      </c>
      <c r="L180" s="61">
        <v>8</v>
      </c>
      <c r="M180" s="66">
        <f>'Раздел 2'!C180</f>
        <v>121021.16</v>
      </c>
      <c r="N180" s="66">
        <v>0</v>
      </c>
      <c r="O180" s="66">
        <v>0</v>
      </c>
      <c r="P180" s="66">
        <f t="shared" si="18"/>
        <v>121021.16</v>
      </c>
      <c r="Q180" s="70">
        <f t="shared" si="19"/>
        <v>323.58598930481287</v>
      </c>
      <c r="R180" s="61">
        <v>15566.4</v>
      </c>
      <c r="S180" s="61">
        <v>2020</v>
      </c>
      <c r="T180" s="80"/>
    </row>
    <row r="181" spans="1:20" s="81" customFormat="1" ht="12.75" customHeight="1" x14ac:dyDescent="0.2">
      <c r="A181" s="61">
        <f t="shared" si="20"/>
        <v>11</v>
      </c>
      <c r="B181" s="64" t="s">
        <v>230</v>
      </c>
      <c r="C181" s="61" t="s">
        <v>155</v>
      </c>
      <c r="D181" s="24"/>
      <c r="E181" s="61" t="s">
        <v>43</v>
      </c>
      <c r="F181" s="64" t="s">
        <v>202</v>
      </c>
      <c r="G181" s="61">
        <v>4</v>
      </c>
      <c r="H181" s="61">
        <v>5</v>
      </c>
      <c r="I181" s="66">
        <v>4228.3999999999996</v>
      </c>
      <c r="J181" s="66">
        <v>3766.1</v>
      </c>
      <c r="K181" s="66">
        <v>3637</v>
      </c>
      <c r="L181" s="61">
        <v>43</v>
      </c>
      <c r="M181" s="66">
        <f>'Раздел 2'!C181</f>
        <v>1138286</v>
      </c>
      <c r="N181" s="66">
        <v>0</v>
      </c>
      <c r="O181" s="66">
        <v>0</v>
      </c>
      <c r="P181" s="66">
        <f t="shared" si="18"/>
        <v>1138286</v>
      </c>
      <c r="Q181" s="70">
        <f t="shared" si="19"/>
        <v>302.24529353973605</v>
      </c>
      <c r="R181" s="61">
        <v>10477.1</v>
      </c>
      <c r="S181" s="61">
        <v>2020</v>
      </c>
      <c r="T181" s="80"/>
    </row>
    <row r="182" spans="1:20" s="81" customFormat="1" ht="12.75" customHeight="1" x14ac:dyDescent="0.2">
      <c r="A182" s="61">
        <f t="shared" si="20"/>
        <v>12</v>
      </c>
      <c r="B182" s="64" t="s">
        <v>231</v>
      </c>
      <c r="C182" s="61" t="s">
        <v>232</v>
      </c>
      <c r="D182" s="24"/>
      <c r="E182" s="61" t="s">
        <v>43</v>
      </c>
      <c r="F182" s="64" t="s">
        <v>202</v>
      </c>
      <c r="G182" s="61">
        <v>5</v>
      </c>
      <c r="H182" s="61">
        <v>4</v>
      </c>
      <c r="I182" s="66">
        <v>6262.8</v>
      </c>
      <c r="J182" s="66">
        <v>5691.1</v>
      </c>
      <c r="K182" s="66">
        <v>4689.3</v>
      </c>
      <c r="L182" s="61">
        <v>74</v>
      </c>
      <c r="M182" s="66">
        <f>'Раздел 2'!C182</f>
        <v>8443843.9299999997</v>
      </c>
      <c r="N182" s="66">
        <v>0</v>
      </c>
      <c r="O182" s="66">
        <v>0</v>
      </c>
      <c r="P182" s="66">
        <f t="shared" si="18"/>
        <v>8443843.9299999997</v>
      </c>
      <c r="Q182" s="70">
        <f t="shared" si="19"/>
        <v>1483.6927711690182</v>
      </c>
      <c r="R182" s="61">
        <v>10477.1</v>
      </c>
      <c r="S182" s="61">
        <v>2020</v>
      </c>
      <c r="T182" s="80"/>
    </row>
    <row r="183" spans="1:20" s="81" customFormat="1" ht="12.75" customHeight="1" x14ac:dyDescent="0.2">
      <c r="A183" s="61">
        <f t="shared" si="20"/>
        <v>13</v>
      </c>
      <c r="B183" s="64" t="s">
        <v>233</v>
      </c>
      <c r="C183" s="61" t="s">
        <v>153</v>
      </c>
      <c r="D183" s="24"/>
      <c r="E183" s="61" t="s">
        <v>43</v>
      </c>
      <c r="F183" s="64" t="s">
        <v>202</v>
      </c>
      <c r="G183" s="61">
        <v>4</v>
      </c>
      <c r="H183" s="61">
        <v>9</v>
      </c>
      <c r="I183" s="66">
        <v>7279.5</v>
      </c>
      <c r="J183" s="66">
        <v>6516</v>
      </c>
      <c r="K183" s="66">
        <v>5759.1</v>
      </c>
      <c r="L183" s="61">
        <v>98</v>
      </c>
      <c r="M183" s="66">
        <v>586436</v>
      </c>
      <c r="N183" s="66">
        <v>0</v>
      </c>
      <c r="O183" s="66">
        <v>0</v>
      </c>
      <c r="P183" s="66">
        <f t="shared" si="18"/>
        <v>586436</v>
      </c>
      <c r="Q183" s="70">
        <f t="shared" si="19"/>
        <v>89.999386126457949</v>
      </c>
      <c r="R183" s="61">
        <v>10477.1</v>
      </c>
      <c r="S183" s="61">
        <v>2020</v>
      </c>
      <c r="T183" s="80"/>
    </row>
    <row r="184" spans="1:20" s="81" customFormat="1" ht="12.75" customHeight="1" x14ac:dyDescent="0.2">
      <c r="A184" s="61">
        <f t="shared" si="20"/>
        <v>14</v>
      </c>
      <c r="B184" s="64" t="s">
        <v>234</v>
      </c>
      <c r="C184" s="61">
        <v>1960</v>
      </c>
      <c r="D184" s="24"/>
      <c r="E184" s="61" t="s">
        <v>43</v>
      </c>
      <c r="F184" s="64" t="s">
        <v>235</v>
      </c>
      <c r="G184" s="61">
        <v>2</v>
      </c>
      <c r="H184" s="61">
        <v>1</v>
      </c>
      <c r="I184" s="66">
        <v>1056</v>
      </c>
      <c r="J184" s="66">
        <v>936.3</v>
      </c>
      <c r="K184" s="66">
        <v>930.9</v>
      </c>
      <c r="L184" s="61">
        <v>8</v>
      </c>
      <c r="M184" s="66">
        <f>'Раздел 2'!C184</f>
        <v>21038807.169799998</v>
      </c>
      <c r="N184" s="66">
        <v>0</v>
      </c>
      <c r="O184" s="66">
        <v>0</v>
      </c>
      <c r="P184" s="66">
        <f t="shared" si="18"/>
        <v>21038807.169799998</v>
      </c>
      <c r="Q184" s="70">
        <f t="shared" si="19"/>
        <v>22470.156114279609</v>
      </c>
      <c r="R184" s="61">
        <v>10477.1</v>
      </c>
      <c r="S184" s="61">
        <v>2020</v>
      </c>
      <c r="T184" s="80"/>
    </row>
    <row r="185" spans="1:20" s="2" customFormat="1" ht="12.75" customHeight="1" x14ac:dyDescent="0.2">
      <c r="A185" s="61">
        <f t="shared" si="20"/>
        <v>15</v>
      </c>
      <c r="B185" s="64" t="s">
        <v>99</v>
      </c>
      <c r="C185" s="61">
        <v>1958</v>
      </c>
      <c r="D185" s="61"/>
      <c r="E185" s="61" t="s">
        <v>43</v>
      </c>
      <c r="F185" s="64" t="s">
        <v>79</v>
      </c>
      <c r="G185" s="61">
        <v>3</v>
      </c>
      <c r="H185" s="61">
        <v>2</v>
      </c>
      <c r="I185" s="66">
        <v>1629.3</v>
      </c>
      <c r="J185" s="66">
        <v>1168.5999999999999</v>
      </c>
      <c r="K185" s="61">
        <v>1168.5999999999999</v>
      </c>
      <c r="L185" s="61">
        <v>17</v>
      </c>
      <c r="M185" s="66">
        <f>'Раздел 2'!C185</f>
        <v>6139511.2199999997</v>
      </c>
      <c r="N185" s="66">
        <v>0</v>
      </c>
      <c r="O185" s="66">
        <v>0</v>
      </c>
      <c r="P185" s="66">
        <f t="shared" si="18"/>
        <v>6139511.2199999997</v>
      </c>
      <c r="Q185" s="70">
        <f t="shared" si="19"/>
        <v>5253.732004107479</v>
      </c>
      <c r="R185" s="61">
        <v>10477.1</v>
      </c>
      <c r="S185" s="61">
        <v>2020</v>
      </c>
      <c r="T185" s="73"/>
    </row>
    <row r="186" spans="1:20" s="72" customFormat="1" ht="12.75" customHeight="1" x14ac:dyDescent="0.2">
      <c r="A186" s="61">
        <f t="shared" si="20"/>
        <v>16</v>
      </c>
      <c r="B186" s="64" t="s">
        <v>112</v>
      </c>
      <c r="C186" s="61">
        <v>1959</v>
      </c>
      <c r="D186" s="61"/>
      <c r="E186" s="61" t="s">
        <v>43</v>
      </c>
      <c r="F186" s="64" t="s">
        <v>79</v>
      </c>
      <c r="G186" s="61">
        <v>2</v>
      </c>
      <c r="H186" s="61">
        <v>2</v>
      </c>
      <c r="I186" s="66">
        <v>631.4</v>
      </c>
      <c r="J186" s="66">
        <v>570.20000000000005</v>
      </c>
      <c r="K186" s="61">
        <v>369.2</v>
      </c>
      <c r="L186" s="61">
        <v>12</v>
      </c>
      <c r="M186" s="66">
        <f>'Раздел 2'!C186</f>
        <v>2747820.7353999997</v>
      </c>
      <c r="N186" s="66">
        <v>0</v>
      </c>
      <c r="O186" s="66">
        <v>0</v>
      </c>
      <c r="P186" s="66">
        <f t="shared" si="18"/>
        <v>2747820.7353999997</v>
      </c>
      <c r="Q186" s="70">
        <f t="shared" si="19"/>
        <v>4819.0472385128014</v>
      </c>
      <c r="R186" s="61">
        <v>10477.1</v>
      </c>
      <c r="S186" s="61">
        <v>2020</v>
      </c>
      <c r="T186" s="71"/>
    </row>
    <row r="187" spans="1:20" s="2" customFormat="1" ht="12.75" customHeight="1" x14ac:dyDescent="0.2">
      <c r="A187" s="61">
        <f t="shared" si="20"/>
        <v>17</v>
      </c>
      <c r="B187" s="64" t="s">
        <v>117</v>
      </c>
      <c r="C187" s="61">
        <v>1951</v>
      </c>
      <c r="D187" s="61"/>
      <c r="E187" s="61" t="s">
        <v>43</v>
      </c>
      <c r="F187" s="64" t="s">
        <v>79</v>
      </c>
      <c r="G187" s="61">
        <v>3</v>
      </c>
      <c r="H187" s="61">
        <v>3</v>
      </c>
      <c r="I187" s="66">
        <v>1314.2</v>
      </c>
      <c r="J187" s="66">
        <v>1219.4000000000001</v>
      </c>
      <c r="K187" s="61">
        <v>1050.5</v>
      </c>
      <c r="L187" s="61">
        <v>16</v>
      </c>
      <c r="M187" s="66">
        <f>'Раздел 2'!C187</f>
        <v>4524175.8511579996</v>
      </c>
      <c r="N187" s="66">
        <v>0</v>
      </c>
      <c r="O187" s="66">
        <v>0</v>
      </c>
      <c r="P187" s="66">
        <f t="shared" si="18"/>
        <v>4524175.8511579996</v>
      </c>
      <c r="Q187" s="70">
        <f t="shared" si="19"/>
        <v>3710.1655331786119</v>
      </c>
      <c r="R187" s="61">
        <v>9304.56</v>
      </c>
      <c r="S187" s="61">
        <v>2020</v>
      </c>
      <c r="T187" s="32"/>
    </row>
    <row r="188" spans="1:20" s="2" customFormat="1" ht="12.75" customHeight="1" x14ac:dyDescent="0.2">
      <c r="A188" s="61">
        <f t="shared" si="20"/>
        <v>18</v>
      </c>
      <c r="B188" s="64" t="s">
        <v>81</v>
      </c>
      <c r="C188" s="61">
        <v>1956</v>
      </c>
      <c r="D188" s="61"/>
      <c r="E188" s="61" t="s">
        <v>43</v>
      </c>
      <c r="F188" s="64" t="s">
        <v>79</v>
      </c>
      <c r="G188" s="61">
        <v>2</v>
      </c>
      <c r="H188" s="61">
        <v>2</v>
      </c>
      <c r="I188" s="66">
        <v>782.8</v>
      </c>
      <c r="J188" s="66">
        <v>720.8</v>
      </c>
      <c r="K188" s="61">
        <v>536</v>
      </c>
      <c r="L188" s="61">
        <v>12</v>
      </c>
      <c r="M188" s="66">
        <f>'Раздел 2'!C188</f>
        <v>3578309.0700000003</v>
      </c>
      <c r="N188" s="66">
        <v>0</v>
      </c>
      <c r="O188" s="66">
        <v>0</v>
      </c>
      <c r="P188" s="66">
        <f t="shared" si="18"/>
        <v>3578309.0700000003</v>
      </c>
      <c r="Q188" s="70">
        <f t="shared" si="19"/>
        <v>4964.3577552719207</v>
      </c>
      <c r="R188" s="61">
        <v>10477.1</v>
      </c>
      <c r="S188" s="61">
        <v>2020</v>
      </c>
      <c r="T188" s="32"/>
    </row>
    <row r="189" spans="1:20" s="72" customFormat="1" ht="12.75" customHeight="1" x14ac:dyDescent="0.2">
      <c r="A189" s="61">
        <f t="shared" si="20"/>
        <v>19</v>
      </c>
      <c r="B189" s="64" t="s">
        <v>157</v>
      </c>
      <c r="C189" s="61" t="s">
        <v>158</v>
      </c>
      <c r="D189" s="61"/>
      <c r="E189" s="61" t="s">
        <v>43</v>
      </c>
      <c r="F189" s="64" t="s">
        <v>79</v>
      </c>
      <c r="G189" s="61">
        <v>3</v>
      </c>
      <c r="H189" s="61">
        <v>2</v>
      </c>
      <c r="I189" s="66">
        <v>2185</v>
      </c>
      <c r="J189" s="66">
        <v>1745</v>
      </c>
      <c r="K189" s="61">
        <v>45.2</v>
      </c>
      <c r="L189" s="61">
        <v>30</v>
      </c>
      <c r="M189" s="66">
        <f>'Раздел 2'!C189</f>
        <v>6491886.89475</v>
      </c>
      <c r="N189" s="66">
        <v>0</v>
      </c>
      <c r="O189" s="66">
        <v>0</v>
      </c>
      <c r="P189" s="66">
        <f t="shared" si="18"/>
        <v>6491886.89475</v>
      </c>
      <c r="Q189" s="70">
        <f t="shared" si="19"/>
        <v>3720.2790227793698</v>
      </c>
      <c r="R189" s="61">
        <v>10477.1</v>
      </c>
      <c r="S189" s="61">
        <v>2020</v>
      </c>
      <c r="T189" s="71"/>
    </row>
    <row r="190" spans="1:20" s="2" customFormat="1" ht="12.75" customHeight="1" x14ac:dyDescent="0.2">
      <c r="A190" s="61">
        <f t="shared" si="20"/>
        <v>20</v>
      </c>
      <c r="B190" s="64" t="s">
        <v>170</v>
      </c>
      <c r="C190" s="61" t="s">
        <v>171</v>
      </c>
      <c r="D190" s="61"/>
      <c r="E190" s="61" t="s">
        <v>43</v>
      </c>
      <c r="F190" s="64" t="s">
        <v>79</v>
      </c>
      <c r="G190" s="61">
        <v>2</v>
      </c>
      <c r="H190" s="61">
        <v>1</v>
      </c>
      <c r="I190" s="66">
        <v>514.6</v>
      </c>
      <c r="J190" s="66">
        <v>317.39999999999998</v>
      </c>
      <c r="K190" s="61">
        <v>179.1</v>
      </c>
      <c r="L190" s="61">
        <v>8</v>
      </c>
      <c r="M190" s="66">
        <f>'Раздел 2'!C190</f>
        <v>1954019.912</v>
      </c>
      <c r="N190" s="66">
        <v>0</v>
      </c>
      <c r="O190" s="66">
        <v>0</v>
      </c>
      <c r="P190" s="66">
        <f t="shared" si="18"/>
        <v>1954019.912</v>
      </c>
      <c r="Q190" s="70">
        <f t="shared" si="19"/>
        <v>6156.3324259609335</v>
      </c>
      <c r="R190" s="61">
        <v>15566.4</v>
      </c>
      <c r="S190" s="61">
        <v>2020</v>
      </c>
      <c r="T190" s="32"/>
    </row>
    <row r="191" spans="1:20" s="2" customFormat="1" ht="12.75" customHeight="1" x14ac:dyDescent="0.2">
      <c r="A191" s="61">
        <f t="shared" si="20"/>
        <v>21</v>
      </c>
      <c r="B191" s="64" t="s">
        <v>180</v>
      </c>
      <c r="C191" s="61">
        <v>1957</v>
      </c>
      <c r="D191" s="61"/>
      <c r="E191" s="61" t="s">
        <v>43</v>
      </c>
      <c r="F191" s="64" t="s">
        <v>79</v>
      </c>
      <c r="G191" s="61">
        <v>2</v>
      </c>
      <c r="H191" s="61">
        <v>2</v>
      </c>
      <c r="I191" s="66">
        <v>627.5</v>
      </c>
      <c r="J191" s="66">
        <v>399.2</v>
      </c>
      <c r="K191" s="61">
        <v>61.9</v>
      </c>
      <c r="L191" s="61">
        <v>12</v>
      </c>
      <c r="M191" s="66">
        <f>'Раздел 2'!C191</f>
        <v>3764147.4535739999</v>
      </c>
      <c r="N191" s="66">
        <v>0</v>
      </c>
      <c r="O191" s="66">
        <v>0</v>
      </c>
      <c r="P191" s="66">
        <f t="shared" si="18"/>
        <v>3764147.4535739999</v>
      </c>
      <c r="Q191" s="70">
        <f t="shared" si="19"/>
        <v>9429.2270881112217</v>
      </c>
      <c r="R191" s="61">
        <v>15566.4</v>
      </c>
      <c r="S191" s="61">
        <v>2020</v>
      </c>
      <c r="T191" s="32"/>
    </row>
    <row r="192" spans="1:20" s="72" customFormat="1" ht="12.75" customHeight="1" x14ac:dyDescent="0.2">
      <c r="A192" s="61">
        <f t="shared" si="20"/>
        <v>22</v>
      </c>
      <c r="B192" s="64" t="s">
        <v>78</v>
      </c>
      <c r="C192" s="61">
        <v>1954</v>
      </c>
      <c r="D192" s="61"/>
      <c r="E192" s="61" t="s">
        <v>43</v>
      </c>
      <c r="F192" s="64" t="s">
        <v>79</v>
      </c>
      <c r="G192" s="61">
        <v>2</v>
      </c>
      <c r="H192" s="61">
        <v>1</v>
      </c>
      <c r="I192" s="66">
        <v>508.3</v>
      </c>
      <c r="J192" s="66">
        <v>507.5</v>
      </c>
      <c r="K192" s="61">
        <v>433.6</v>
      </c>
      <c r="L192" s="61">
        <v>8</v>
      </c>
      <c r="M192" s="66">
        <f>'Раздел 2'!C192</f>
        <v>2570964.9186</v>
      </c>
      <c r="N192" s="66">
        <v>0</v>
      </c>
      <c r="O192" s="66">
        <v>0</v>
      </c>
      <c r="P192" s="66">
        <f t="shared" si="18"/>
        <v>2570964.9186</v>
      </c>
      <c r="Q192" s="70">
        <f t="shared" si="19"/>
        <v>5065.940726305419</v>
      </c>
      <c r="R192" s="61">
        <v>10477.1</v>
      </c>
      <c r="S192" s="61">
        <v>2020</v>
      </c>
      <c r="T192" s="71"/>
    </row>
    <row r="193" spans="1:20" s="81" customFormat="1" ht="12.75" customHeight="1" x14ac:dyDescent="0.2">
      <c r="A193" s="61">
        <f t="shared" si="20"/>
        <v>23</v>
      </c>
      <c r="B193" s="64" t="s">
        <v>236</v>
      </c>
      <c r="C193" s="61">
        <v>1933</v>
      </c>
      <c r="D193" s="24"/>
      <c r="E193" s="61" t="s">
        <v>43</v>
      </c>
      <c r="F193" s="64" t="s">
        <v>79</v>
      </c>
      <c r="G193" s="61">
        <v>2</v>
      </c>
      <c r="H193" s="61">
        <v>2</v>
      </c>
      <c r="I193" s="66">
        <v>463</v>
      </c>
      <c r="J193" s="66">
        <v>302.3</v>
      </c>
      <c r="K193" s="66">
        <v>115.5</v>
      </c>
      <c r="L193" s="61">
        <v>8</v>
      </c>
      <c r="M193" s="66">
        <f>'Раздел 2'!C193</f>
        <v>29346</v>
      </c>
      <c r="N193" s="66">
        <v>0</v>
      </c>
      <c r="O193" s="66">
        <v>0</v>
      </c>
      <c r="P193" s="66">
        <f t="shared" si="18"/>
        <v>29346</v>
      </c>
      <c r="Q193" s="70">
        <f t="shared" si="19"/>
        <v>97.075752563678464</v>
      </c>
      <c r="R193" s="61">
        <v>10477.1</v>
      </c>
      <c r="S193" s="61">
        <v>2020</v>
      </c>
      <c r="T193" s="80"/>
    </row>
    <row r="194" spans="1:20" s="81" customFormat="1" ht="12.75" customHeight="1" x14ac:dyDescent="0.2">
      <c r="A194" s="61">
        <f t="shared" si="20"/>
        <v>24</v>
      </c>
      <c r="B194" s="64" t="s">
        <v>237</v>
      </c>
      <c r="C194" s="61">
        <v>1933</v>
      </c>
      <c r="D194" s="24"/>
      <c r="E194" s="61" t="s">
        <v>43</v>
      </c>
      <c r="F194" s="64" t="s">
        <v>183</v>
      </c>
      <c r="G194" s="61">
        <v>2</v>
      </c>
      <c r="H194" s="61">
        <v>2</v>
      </c>
      <c r="I194" s="66">
        <v>480.13</v>
      </c>
      <c r="J194" s="66">
        <v>312.89999999999998</v>
      </c>
      <c r="K194" s="66">
        <v>159.19999999999999</v>
      </c>
      <c r="L194" s="61">
        <v>11</v>
      </c>
      <c r="M194" s="66">
        <f>'Раздел 2'!C194</f>
        <v>30375</v>
      </c>
      <c r="N194" s="66">
        <v>0</v>
      </c>
      <c r="O194" s="66">
        <v>0</v>
      </c>
      <c r="P194" s="66">
        <f t="shared" si="18"/>
        <v>30375</v>
      </c>
      <c r="Q194" s="70">
        <f t="shared" si="19"/>
        <v>97.075743048897422</v>
      </c>
      <c r="R194" s="61">
        <v>10477.1</v>
      </c>
      <c r="S194" s="61">
        <v>2020</v>
      </c>
      <c r="T194" s="80"/>
    </row>
    <row r="195" spans="1:20" s="81" customFormat="1" ht="12.75" customHeight="1" x14ac:dyDescent="0.2">
      <c r="A195" s="61">
        <f t="shared" si="20"/>
        <v>25</v>
      </c>
      <c r="B195" s="64" t="s">
        <v>238</v>
      </c>
      <c r="C195" s="61">
        <v>1957</v>
      </c>
      <c r="D195" s="24"/>
      <c r="E195" s="61" t="s">
        <v>43</v>
      </c>
      <c r="F195" s="64" t="s">
        <v>183</v>
      </c>
      <c r="G195" s="61">
        <v>2</v>
      </c>
      <c r="H195" s="61">
        <v>1</v>
      </c>
      <c r="I195" s="66">
        <v>646.70000000000005</v>
      </c>
      <c r="J195" s="66">
        <v>275.89999999999998</v>
      </c>
      <c r="K195" s="66">
        <v>0</v>
      </c>
      <c r="L195" s="61">
        <v>11</v>
      </c>
      <c r="M195" s="66">
        <f>'Раздел 2'!C195</f>
        <v>26768</v>
      </c>
      <c r="N195" s="66">
        <v>0</v>
      </c>
      <c r="O195" s="66">
        <v>0</v>
      </c>
      <c r="P195" s="66">
        <f t="shared" si="18"/>
        <v>26768</v>
      </c>
      <c r="Q195" s="70">
        <f t="shared" si="19"/>
        <v>97.020659659296854</v>
      </c>
      <c r="R195" s="61">
        <v>10477.1</v>
      </c>
      <c r="S195" s="61">
        <v>2020</v>
      </c>
      <c r="T195" s="80"/>
    </row>
    <row r="196" spans="1:20" s="81" customFormat="1" ht="12.75" customHeight="1" x14ac:dyDescent="0.2">
      <c r="A196" s="61">
        <f t="shared" si="20"/>
        <v>26</v>
      </c>
      <c r="B196" s="64" t="s">
        <v>239</v>
      </c>
      <c r="C196" s="61" t="s">
        <v>171</v>
      </c>
      <c r="D196" s="24"/>
      <c r="E196" s="61" t="s">
        <v>43</v>
      </c>
      <c r="F196" s="64" t="s">
        <v>202</v>
      </c>
      <c r="G196" s="61">
        <v>2</v>
      </c>
      <c r="H196" s="61">
        <v>2</v>
      </c>
      <c r="I196" s="66">
        <v>470.28</v>
      </c>
      <c r="J196" s="66">
        <v>391.9</v>
      </c>
      <c r="K196" s="66">
        <v>240.8</v>
      </c>
      <c r="L196" s="61">
        <v>9</v>
      </c>
      <c r="M196" s="66">
        <f>'Раздел 2'!C196</f>
        <v>38044</v>
      </c>
      <c r="N196" s="66">
        <v>0</v>
      </c>
      <c r="O196" s="66">
        <v>0</v>
      </c>
      <c r="P196" s="66">
        <f t="shared" si="18"/>
        <v>38044</v>
      </c>
      <c r="Q196" s="70">
        <f t="shared" si="19"/>
        <v>97.075784638938515</v>
      </c>
      <c r="R196" s="61">
        <v>10477.1</v>
      </c>
      <c r="S196" s="61">
        <v>2020</v>
      </c>
      <c r="T196" s="80"/>
    </row>
    <row r="197" spans="1:20" s="81" customFormat="1" ht="12.75" customHeight="1" x14ac:dyDescent="0.2">
      <c r="A197" s="61">
        <f t="shared" si="20"/>
        <v>27</v>
      </c>
      <c r="B197" s="64" t="s">
        <v>240</v>
      </c>
      <c r="C197" s="61">
        <v>1964</v>
      </c>
      <c r="D197" s="24"/>
      <c r="E197" s="61" t="s">
        <v>43</v>
      </c>
      <c r="F197" s="64" t="s">
        <v>202</v>
      </c>
      <c r="G197" s="61">
        <v>2</v>
      </c>
      <c r="H197" s="61">
        <v>2</v>
      </c>
      <c r="I197" s="66">
        <v>766.44</v>
      </c>
      <c r="J197" s="66">
        <v>640.20000000000005</v>
      </c>
      <c r="K197" s="66">
        <v>563.29999999999995</v>
      </c>
      <c r="L197" s="61">
        <v>16</v>
      </c>
      <c r="M197" s="66">
        <f>'Раздел 2'!C197</f>
        <v>2950588.8448639996</v>
      </c>
      <c r="N197" s="66">
        <v>0</v>
      </c>
      <c r="O197" s="66">
        <v>0</v>
      </c>
      <c r="P197" s="66">
        <f t="shared" si="18"/>
        <v>2950588.8448639996</v>
      </c>
      <c r="Q197" s="70">
        <f t="shared" si="19"/>
        <v>4608.8548029740696</v>
      </c>
      <c r="R197" s="61">
        <v>10477.1</v>
      </c>
      <c r="S197" s="61">
        <v>2020</v>
      </c>
      <c r="T197" s="80"/>
    </row>
    <row r="198" spans="1:20" s="81" customFormat="1" ht="12.75" customHeight="1" x14ac:dyDescent="0.2">
      <c r="A198" s="61">
        <f t="shared" si="20"/>
        <v>28</v>
      </c>
      <c r="B198" s="64" t="s">
        <v>217</v>
      </c>
      <c r="C198" s="61">
        <v>1960</v>
      </c>
      <c r="D198" s="24"/>
      <c r="E198" s="61" t="s">
        <v>43</v>
      </c>
      <c r="F198" s="64" t="s">
        <v>202</v>
      </c>
      <c r="G198" s="61">
        <v>3</v>
      </c>
      <c r="H198" s="61">
        <v>2</v>
      </c>
      <c r="I198" s="66">
        <v>1485.36</v>
      </c>
      <c r="J198" s="66">
        <v>964.5</v>
      </c>
      <c r="K198" s="66">
        <v>887</v>
      </c>
      <c r="L198" s="61">
        <v>23</v>
      </c>
      <c r="M198" s="66">
        <f>'Раздел 2'!C198</f>
        <v>871797.71758199995</v>
      </c>
      <c r="N198" s="66">
        <v>0</v>
      </c>
      <c r="O198" s="66">
        <v>0</v>
      </c>
      <c r="P198" s="66">
        <f t="shared" si="18"/>
        <v>871797.71758199995</v>
      </c>
      <c r="Q198" s="70">
        <f t="shared" si="19"/>
        <v>903.88565845723167</v>
      </c>
      <c r="R198" s="61">
        <v>10477.1</v>
      </c>
      <c r="S198" s="61">
        <v>2020</v>
      </c>
      <c r="T198" s="80"/>
    </row>
    <row r="199" spans="1:20" s="81" customFormat="1" ht="12.75" customHeight="1" x14ac:dyDescent="0.2">
      <c r="A199" s="61">
        <f t="shared" si="20"/>
        <v>29</v>
      </c>
      <c r="B199" s="64" t="s">
        <v>221</v>
      </c>
      <c r="C199" s="61" t="s">
        <v>222</v>
      </c>
      <c r="D199" s="24"/>
      <c r="E199" s="61" t="s">
        <v>43</v>
      </c>
      <c r="F199" s="64" t="s">
        <v>202</v>
      </c>
      <c r="G199" s="61">
        <v>4</v>
      </c>
      <c r="H199" s="61">
        <v>4</v>
      </c>
      <c r="I199" s="66">
        <v>2569.4</v>
      </c>
      <c r="J199" s="66">
        <v>2388.3000000000002</v>
      </c>
      <c r="K199" s="66">
        <v>2558.6</v>
      </c>
      <c r="L199" s="61">
        <v>36</v>
      </c>
      <c r="M199" s="66">
        <f>'Раздел 2'!C199</f>
        <v>997753.91587599996</v>
      </c>
      <c r="N199" s="66">
        <v>0</v>
      </c>
      <c r="O199" s="66">
        <v>0</v>
      </c>
      <c r="P199" s="66">
        <f t="shared" si="18"/>
        <v>997753.91587599996</v>
      </c>
      <c r="Q199" s="70">
        <f t="shared" si="19"/>
        <v>417.76741442699824</v>
      </c>
      <c r="R199" s="61">
        <v>10477.1</v>
      </c>
      <c r="S199" s="61">
        <v>2020</v>
      </c>
      <c r="T199" s="80"/>
    </row>
    <row r="200" spans="1:20" s="81" customFormat="1" ht="12.75" customHeight="1" x14ac:dyDescent="0.2">
      <c r="A200" s="61">
        <f t="shared" si="20"/>
        <v>30</v>
      </c>
      <c r="B200" s="64" t="s">
        <v>218</v>
      </c>
      <c r="C200" s="61">
        <v>1950</v>
      </c>
      <c r="D200" s="24"/>
      <c r="E200" s="61" t="s">
        <v>43</v>
      </c>
      <c r="F200" s="64" t="s">
        <v>202</v>
      </c>
      <c r="G200" s="61">
        <v>4</v>
      </c>
      <c r="H200" s="61">
        <v>4</v>
      </c>
      <c r="I200" s="66">
        <v>3030.9</v>
      </c>
      <c r="J200" s="66">
        <v>2558.6</v>
      </c>
      <c r="K200" s="66">
        <v>2530.1</v>
      </c>
      <c r="L200" s="61">
        <v>36</v>
      </c>
      <c r="M200" s="66">
        <f>'Раздел 2'!C200</f>
        <v>13479860.926119998</v>
      </c>
      <c r="N200" s="66">
        <v>0</v>
      </c>
      <c r="O200" s="66">
        <v>0</v>
      </c>
      <c r="P200" s="66">
        <f t="shared" si="18"/>
        <v>13479860.926119998</v>
      </c>
      <c r="Q200" s="70">
        <f t="shared" si="19"/>
        <v>5268.4518588759474</v>
      </c>
      <c r="R200" s="61">
        <v>10477.1</v>
      </c>
      <c r="S200" s="61">
        <v>2020</v>
      </c>
      <c r="T200" s="80"/>
    </row>
    <row r="201" spans="1:20" s="81" customFormat="1" ht="12.75" customHeight="1" x14ac:dyDescent="0.2">
      <c r="A201" s="61">
        <f t="shared" si="20"/>
        <v>31</v>
      </c>
      <c r="B201" s="64" t="s">
        <v>241</v>
      </c>
      <c r="C201" s="61">
        <v>1950</v>
      </c>
      <c r="D201" s="24"/>
      <c r="E201" s="61" t="s">
        <v>43</v>
      </c>
      <c r="F201" s="64" t="s">
        <v>202</v>
      </c>
      <c r="G201" s="61">
        <v>2</v>
      </c>
      <c r="H201" s="61">
        <v>2</v>
      </c>
      <c r="I201" s="66">
        <v>1300</v>
      </c>
      <c r="J201" s="66">
        <v>716.7</v>
      </c>
      <c r="K201" s="66">
        <v>680.6</v>
      </c>
      <c r="L201" s="61">
        <v>16</v>
      </c>
      <c r="M201" s="66">
        <f>'Раздел 2'!C201</f>
        <v>425019.54300000001</v>
      </c>
      <c r="N201" s="66">
        <v>0</v>
      </c>
      <c r="O201" s="66">
        <v>0</v>
      </c>
      <c r="P201" s="66">
        <f t="shared" si="18"/>
        <v>425019.54300000001</v>
      </c>
      <c r="Q201" s="70">
        <f t="shared" si="19"/>
        <v>593.02294265383</v>
      </c>
      <c r="R201" s="61">
        <v>15566.4</v>
      </c>
      <c r="S201" s="61">
        <v>2020</v>
      </c>
      <c r="T201" s="80"/>
    </row>
    <row r="202" spans="1:20" s="81" customFormat="1" ht="12.75" customHeight="1" x14ac:dyDescent="0.2">
      <c r="A202" s="61">
        <f t="shared" si="20"/>
        <v>32</v>
      </c>
      <c r="B202" s="64" t="s">
        <v>242</v>
      </c>
      <c r="C202" s="61">
        <v>1950</v>
      </c>
      <c r="D202" s="24"/>
      <c r="E202" s="61" t="s">
        <v>43</v>
      </c>
      <c r="F202" s="64" t="s">
        <v>202</v>
      </c>
      <c r="G202" s="61">
        <v>2</v>
      </c>
      <c r="H202" s="61">
        <v>2</v>
      </c>
      <c r="I202" s="66">
        <v>1299.22</v>
      </c>
      <c r="J202" s="66">
        <v>694.7</v>
      </c>
      <c r="K202" s="66">
        <v>694.7</v>
      </c>
      <c r="L202" s="61">
        <v>16</v>
      </c>
      <c r="M202" s="66">
        <f>'Раздел 2'!C202</f>
        <v>223671.02</v>
      </c>
      <c r="N202" s="66">
        <v>0</v>
      </c>
      <c r="O202" s="66">
        <v>0</v>
      </c>
      <c r="P202" s="66">
        <f t="shared" si="18"/>
        <v>223671.02</v>
      </c>
      <c r="Q202" s="70">
        <f t="shared" si="19"/>
        <v>321.96778465524682</v>
      </c>
      <c r="R202" s="61">
        <v>15566.4</v>
      </c>
      <c r="S202" s="61">
        <v>2020</v>
      </c>
      <c r="T202" s="80"/>
    </row>
    <row r="203" spans="1:20" s="81" customFormat="1" ht="12.75" customHeight="1" x14ac:dyDescent="0.2">
      <c r="A203" s="61">
        <f t="shared" si="20"/>
        <v>33</v>
      </c>
      <c r="B203" s="64" t="s">
        <v>204</v>
      </c>
      <c r="C203" s="61">
        <v>1967</v>
      </c>
      <c r="D203" s="24"/>
      <c r="E203" s="61" t="s">
        <v>43</v>
      </c>
      <c r="F203" s="64" t="s">
        <v>163</v>
      </c>
      <c r="G203" s="61">
        <v>5</v>
      </c>
      <c r="H203" s="61">
        <v>3</v>
      </c>
      <c r="I203" s="66">
        <v>3498</v>
      </c>
      <c r="J203" s="66">
        <v>2568</v>
      </c>
      <c r="K203" s="66">
        <v>0</v>
      </c>
      <c r="L203" s="61">
        <v>61</v>
      </c>
      <c r="M203" s="66">
        <f>'Раздел 2'!C203</f>
        <v>6452561.5700000003</v>
      </c>
      <c r="N203" s="66">
        <v>0</v>
      </c>
      <c r="O203" s="66">
        <v>0</v>
      </c>
      <c r="P203" s="66">
        <f t="shared" si="18"/>
        <v>6452561.5700000003</v>
      </c>
      <c r="Q203" s="70">
        <f t="shared" si="19"/>
        <v>2512.6797390965735</v>
      </c>
      <c r="R203" s="61">
        <v>10477.1</v>
      </c>
      <c r="S203" s="61">
        <v>2020</v>
      </c>
      <c r="T203" s="80"/>
    </row>
    <row r="204" spans="1:20" s="81" customFormat="1" ht="12.75" customHeight="1" x14ac:dyDescent="0.2">
      <c r="A204" s="61">
        <f t="shared" si="20"/>
        <v>34</v>
      </c>
      <c r="B204" s="64" t="s">
        <v>211</v>
      </c>
      <c r="C204" s="61">
        <v>1936</v>
      </c>
      <c r="D204" s="24"/>
      <c r="E204" s="61" t="s">
        <v>43</v>
      </c>
      <c r="F204" s="64" t="s">
        <v>163</v>
      </c>
      <c r="G204" s="61">
        <v>3</v>
      </c>
      <c r="H204" s="61">
        <v>3</v>
      </c>
      <c r="I204" s="66">
        <v>1043</v>
      </c>
      <c r="J204" s="66">
        <v>952</v>
      </c>
      <c r="K204" s="66">
        <v>958.8</v>
      </c>
      <c r="L204" s="61">
        <v>19</v>
      </c>
      <c r="M204" s="66">
        <f>'Раздел 2'!C204</f>
        <v>661899.98765920009</v>
      </c>
      <c r="N204" s="66">
        <v>0</v>
      </c>
      <c r="O204" s="66">
        <v>0</v>
      </c>
      <c r="P204" s="66">
        <f t="shared" si="18"/>
        <v>661899.98765920009</v>
      </c>
      <c r="Q204" s="70">
        <f t="shared" si="19"/>
        <v>695.27309628067235</v>
      </c>
      <c r="R204" s="61">
        <v>12180.6</v>
      </c>
      <c r="S204" s="61">
        <v>2020</v>
      </c>
      <c r="T204" s="80"/>
    </row>
    <row r="205" spans="1:20" s="81" customFormat="1" ht="12.75" customHeight="1" x14ac:dyDescent="0.2">
      <c r="A205" s="61">
        <f t="shared" si="20"/>
        <v>35</v>
      </c>
      <c r="B205" s="64" t="s">
        <v>213</v>
      </c>
      <c r="C205" s="61">
        <v>1963</v>
      </c>
      <c r="D205" s="24"/>
      <c r="E205" s="61" t="s">
        <v>43</v>
      </c>
      <c r="F205" s="64" t="s">
        <v>202</v>
      </c>
      <c r="G205" s="61">
        <v>4</v>
      </c>
      <c r="H205" s="61">
        <v>2</v>
      </c>
      <c r="I205" s="66">
        <v>1374</v>
      </c>
      <c r="J205" s="66">
        <v>1278</v>
      </c>
      <c r="K205" s="66">
        <v>1106.5999999999999</v>
      </c>
      <c r="L205" s="61">
        <v>31</v>
      </c>
      <c r="M205" s="66">
        <f>'Раздел 2'!C205</f>
        <v>671805.79</v>
      </c>
      <c r="N205" s="66">
        <v>0</v>
      </c>
      <c r="O205" s="66">
        <v>0</v>
      </c>
      <c r="P205" s="66">
        <f t="shared" si="18"/>
        <v>671805.79</v>
      </c>
      <c r="Q205" s="70">
        <f t="shared" si="19"/>
        <v>525.66963223787172</v>
      </c>
      <c r="R205" s="61">
        <v>10477.1</v>
      </c>
      <c r="S205" s="61">
        <v>2020</v>
      </c>
      <c r="T205" s="80"/>
    </row>
    <row r="206" spans="1:20" s="81" customFormat="1" ht="12.75" customHeight="1" x14ac:dyDescent="0.2">
      <c r="A206" s="61">
        <f t="shared" si="20"/>
        <v>36</v>
      </c>
      <c r="B206" s="64" t="s">
        <v>150</v>
      </c>
      <c r="C206" s="61" t="s">
        <v>151</v>
      </c>
      <c r="D206" s="24"/>
      <c r="E206" s="61" t="s">
        <v>43</v>
      </c>
      <c r="F206" s="64" t="s">
        <v>79</v>
      </c>
      <c r="G206" s="61">
        <v>3</v>
      </c>
      <c r="H206" s="61">
        <v>2</v>
      </c>
      <c r="I206" s="66">
        <v>1333.8</v>
      </c>
      <c r="J206" s="66">
        <v>461.2</v>
      </c>
      <c r="K206" s="66">
        <v>80.900000000000006</v>
      </c>
      <c r="L206" s="61">
        <v>25</v>
      </c>
      <c r="M206" s="66">
        <f>'Раздел 2'!C206</f>
        <v>325421.51467440004</v>
      </c>
      <c r="N206" s="66">
        <v>0</v>
      </c>
      <c r="O206" s="66">
        <v>0</v>
      </c>
      <c r="P206" s="66">
        <f t="shared" si="18"/>
        <v>325421.51467440004</v>
      </c>
      <c r="Q206" s="70">
        <f t="shared" si="19"/>
        <v>705.59738654466616</v>
      </c>
      <c r="R206" s="61">
        <v>10477.1</v>
      </c>
      <c r="S206" s="61">
        <v>2020</v>
      </c>
      <c r="T206" s="80"/>
    </row>
    <row r="207" spans="1:20" s="81" customFormat="1" ht="12.75" customHeight="1" x14ac:dyDescent="0.2">
      <c r="A207" s="61">
        <f t="shared" si="20"/>
        <v>37</v>
      </c>
      <c r="B207" s="64" t="s">
        <v>154</v>
      </c>
      <c r="C207" s="61" t="s">
        <v>155</v>
      </c>
      <c r="D207" s="24"/>
      <c r="E207" s="61" t="s">
        <v>43</v>
      </c>
      <c r="F207" s="64" t="s">
        <v>79</v>
      </c>
      <c r="G207" s="61">
        <v>2</v>
      </c>
      <c r="H207" s="61">
        <v>3</v>
      </c>
      <c r="I207" s="66">
        <v>1408.8</v>
      </c>
      <c r="J207" s="66">
        <v>794</v>
      </c>
      <c r="K207" s="66">
        <v>288.7</v>
      </c>
      <c r="L207" s="61">
        <v>25</v>
      </c>
      <c r="M207" s="66">
        <f>'Раздел 2'!C207</f>
        <v>574032.81972679996</v>
      </c>
      <c r="N207" s="66">
        <v>0</v>
      </c>
      <c r="O207" s="66">
        <v>0</v>
      </c>
      <c r="P207" s="66">
        <f t="shared" si="18"/>
        <v>574032.81972679996</v>
      </c>
      <c r="Q207" s="70">
        <f t="shared" si="19"/>
        <v>722.96324902619642</v>
      </c>
      <c r="R207" s="61">
        <v>12180.6</v>
      </c>
      <c r="S207" s="61">
        <v>2020</v>
      </c>
      <c r="T207" s="80"/>
    </row>
    <row r="208" spans="1:20" s="81" customFormat="1" ht="12.75" customHeight="1" x14ac:dyDescent="0.2">
      <c r="A208" s="61">
        <f t="shared" si="20"/>
        <v>38</v>
      </c>
      <c r="B208" s="64" t="s">
        <v>161</v>
      </c>
      <c r="C208" s="61" t="s">
        <v>162</v>
      </c>
      <c r="D208" s="24"/>
      <c r="E208" s="61" t="s">
        <v>43</v>
      </c>
      <c r="F208" s="64" t="s">
        <v>163</v>
      </c>
      <c r="G208" s="61">
        <v>3</v>
      </c>
      <c r="H208" s="61">
        <v>2</v>
      </c>
      <c r="I208" s="66">
        <v>1796.37</v>
      </c>
      <c r="J208" s="66">
        <v>1152.5999999999999</v>
      </c>
      <c r="K208" s="66">
        <v>46.1</v>
      </c>
      <c r="L208" s="61">
        <v>26</v>
      </c>
      <c r="M208" s="66">
        <f>'Раздел 2'!C208</f>
        <v>522953.80200000003</v>
      </c>
      <c r="N208" s="66">
        <v>0</v>
      </c>
      <c r="O208" s="66">
        <v>0</v>
      </c>
      <c r="P208" s="66">
        <f t="shared" si="18"/>
        <v>522953.80200000003</v>
      </c>
      <c r="Q208" s="70">
        <f t="shared" si="19"/>
        <v>453.7166423737637</v>
      </c>
      <c r="R208" s="61">
        <v>10477.1</v>
      </c>
      <c r="S208" s="61">
        <v>2020</v>
      </c>
      <c r="T208" s="80"/>
    </row>
    <row r="209" spans="1:20" s="81" customFormat="1" ht="12.75" customHeight="1" x14ac:dyDescent="0.2">
      <c r="A209" s="61">
        <f t="shared" si="20"/>
        <v>39</v>
      </c>
      <c r="B209" s="64" t="s">
        <v>166</v>
      </c>
      <c r="C209" s="61" t="s">
        <v>167</v>
      </c>
      <c r="D209" s="24"/>
      <c r="E209" s="61" t="s">
        <v>43</v>
      </c>
      <c r="F209" s="64" t="s">
        <v>163</v>
      </c>
      <c r="G209" s="61">
        <v>3</v>
      </c>
      <c r="H209" s="61">
        <v>2</v>
      </c>
      <c r="I209" s="66">
        <v>1672</v>
      </c>
      <c r="J209" s="66">
        <v>1537</v>
      </c>
      <c r="K209" s="66">
        <v>78.17</v>
      </c>
      <c r="L209" s="61">
        <v>24</v>
      </c>
      <c r="M209" s="66">
        <f>'Раздел 2'!C209</f>
        <v>4018517.6149359997</v>
      </c>
      <c r="N209" s="66">
        <v>0</v>
      </c>
      <c r="O209" s="66">
        <v>0</v>
      </c>
      <c r="P209" s="66">
        <f t="shared" si="18"/>
        <v>4018517.6149359997</v>
      </c>
      <c r="Q209" s="70">
        <f t="shared" si="19"/>
        <v>2614.5202439401428</v>
      </c>
      <c r="R209" s="61">
        <v>10477.1</v>
      </c>
      <c r="S209" s="61">
        <v>2020</v>
      </c>
      <c r="T209" s="80"/>
    </row>
    <row r="210" spans="1:20" s="81" customFormat="1" ht="12.75" customHeight="1" x14ac:dyDescent="0.2">
      <c r="A210" s="61">
        <f t="shared" si="20"/>
        <v>40</v>
      </c>
      <c r="B210" s="64" t="s">
        <v>181</v>
      </c>
      <c r="C210" s="61">
        <v>1956</v>
      </c>
      <c r="D210" s="24"/>
      <c r="E210" s="61" t="s">
        <v>43</v>
      </c>
      <c r="F210" s="64" t="s">
        <v>79</v>
      </c>
      <c r="G210" s="61">
        <v>2</v>
      </c>
      <c r="H210" s="61">
        <v>2</v>
      </c>
      <c r="I210" s="66">
        <v>442.9</v>
      </c>
      <c r="J210" s="66">
        <v>392.9</v>
      </c>
      <c r="K210" s="66">
        <v>107.3</v>
      </c>
      <c r="L210" s="61">
        <v>8</v>
      </c>
      <c r="M210" s="66">
        <f>'Раздел 2'!C210</f>
        <v>492136.1132198</v>
      </c>
      <c r="N210" s="66">
        <v>0</v>
      </c>
      <c r="O210" s="66">
        <v>0</v>
      </c>
      <c r="P210" s="66">
        <f t="shared" si="18"/>
        <v>492136.1132198</v>
      </c>
      <c r="Q210" s="70">
        <f t="shared" si="19"/>
        <v>1252.5734620000001</v>
      </c>
      <c r="R210" s="61">
        <v>15566.4</v>
      </c>
      <c r="S210" s="61">
        <v>2020</v>
      </c>
      <c r="T210" s="80"/>
    </row>
    <row r="211" spans="1:20" s="81" customFormat="1" ht="12.75" customHeight="1" x14ac:dyDescent="0.2">
      <c r="A211" s="61">
        <f t="shared" si="20"/>
        <v>41</v>
      </c>
      <c r="B211" s="64" t="s">
        <v>88</v>
      </c>
      <c r="C211" s="61">
        <v>1958</v>
      </c>
      <c r="D211" s="24"/>
      <c r="E211" s="61" t="s">
        <v>43</v>
      </c>
      <c r="F211" s="64" t="s">
        <v>79</v>
      </c>
      <c r="G211" s="61">
        <v>3</v>
      </c>
      <c r="H211" s="61">
        <v>2</v>
      </c>
      <c r="I211" s="66">
        <v>1050.0999999999999</v>
      </c>
      <c r="J211" s="66">
        <v>960.1</v>
      </c>
      <c r="K211" s="66">
        <v>960.1</v>
      </c>
      <c r="L211" s="61">
        <v>18</v>
      </c>
      <c r="M211" s="66">
        <f>'Раздел 2'!C211</f>
        <v>548346.33000000007</v>
      </c>
      <c r="N211" s="66">
        <v>0</v>
      </c>
      <c r="O211" s="66">
        <v>0</v>
      </c>
      <c r="P211" s="66">
        <f t="shared" si="18"/>
        <v>548346.33000000007</v>
      </c>
      <c r="Q211" s="70">
        <f t="shared" si="19"/>
        <v>571.13460056244151</v>
      </c>
      <c r="R211" s="61">
        <v>15566.4</v>
      </c>
      <c r="S211" s="61">
        <v>2020</v>
      </c>
      <c r="T211" s="80"/>
    </row>
    <row r="212" spans="1:20" s="81" customFormat="1" ht="12.75" customHeight="1" x14ac:dyDescent="0.2">
      <c r="A212" s="61">
        <f t="shared" si="20"/>
        <v>42</v>
      </c>
      <c r="B212" s="64" t="s">
        <v>160</v>
      </c>
      <c r="C212" s="61">
        <v>1957</v>
      </c>
      <c r="D212" s="24"/>
      <c r="E212" s="61" t="s">
        <v>43</v>
      </c>
      <c r="F212" s="64" t="s">
        <v>79</v>
      </c>
      <c r="G212" s="61">
        <v>3</v>
      </c>
      <c r="H212" s="61">
        <v>2</v>
      </c>
      <c r="I212" s="66">
        <v>1068</v>
      </c>
      <c r="J212" s="66">
        <v>977</v>
      </c>
      <c r="K212" s="66">
        <v>884.1</v>
      </c>
      <c r="L212" s="61">
        <v>20</v>
      </c>
      <c r="M212" s="66">
        <f>'Раздел 2'!C212</f>
        <v>609347.14999999991</v>
      </c>
      <c r="N212" s="66">
        <v>0</v>
      </c>
      <c r="O212" s="66">
        <v>0</v>
      </c>
      <c r="P212" s="66">
        <f t="shared" si="18"/>
        <v>609347.14999999991</v>
      </c>
      <c r="Q212" s="70">
        <f t="shared" si="19"/>
        <v>623.6920675537358</v>
      </c>
      <c r="R212" s="61">
        <v>15566.4</v>
      </c>
      <c r="S212" s="61">
        <v>2020</v>
      </c>
      <c r="T212" s="80"/>
    </row>
    <row r="213" spans="1:20" s="81" customFormat="1" ht="12.75" customHeight="1" x14ac:dyDescent="0.2">
      <c r="A213" s="61">
        <f t="shared" si="20"/>
        <v>43</v>
      </c>
      <c r="B213" s="64" t="s">
        <v>191</v>
      </c>
      <c r="C213" s="61" t="s">
        <v>192</v>
      </c>
      <c r="D213" s="24"/>
      <c r="E213" s="61" t="s">
        <v>43</v>
      </c>
      <c r="F213" s="64" t="s">
        <v>79</v>
      </c>
      <c r="G213" s="61">
        <v>4</v>
      </c>
      <c r="H213" s="61">
        <v>3</v>
      </c>
      <c r="I213" s="66">
        <v>2087</v>
      </c>
      <c r="J213" s="66">
        <v>1849</v>
      </c>
      <c r="K213" s="66">
        <v>1847.2</v>
      </c>
      <c r="L213" s="61">
        <v>25</v>
      </c>
      <c r="M213" s="66">
        <f>'Раздел 2'!C213</f>
        <v>1167991.8400000001</v>
      </c>
      <c r="N213" s="66">
        <v>0</v>
      </c>
      <c r="O213" s="66">
        <v>0</v>
      </c>
      <c r="P213" s="66">
        <f t="shared" si="18"/>
        <v>1167991.8400000001</v>
      </c>
      <c r="Q213" s="70">
        <f t="shared" si="19"/>
        <v>631.68839372633863</v>
      </c>
      <c r="R213" s="61">
        <v>12180.6</v>
      </c>
      <c r="S213" s="61">
        <v>2020</v>
      </c>
      <c r="T213" s="80"/>
    </row>
    <row r="214" spans="1:20" s="81" customFormat="1" ht="13.35" customHeight="1" x14ac:dyDescent="0.2">
      <c r="A214" s="245" t="s">
        <v>243</v>
      </c>
      <c r="B214" s="245"/>
      <c r="C214" s="45">
        <v>43</v>
      </c>
      <c r="D214" s="45"/>
      <c r="E214" s="45"/>
      <c r="F214" s="43"/>
      <c r="G214" s="45"/>
      <c r="H214" s="46"/>
      <c r="I214" s="50">
        <f t="shared" ref="I214:P214" si="21">SUM(I171:I213)</f>
        <v>75020.28</v>
      </c>
      <c r="J214" s="50">
        <f t="shared" si="21"/>
        <v>61043.7</v>
      </c>
      <c r="K214" s="50">
        <f t="shared" si="21"/>
        <v>50195.409999999982</v>
      </c>
      <c r="L214" s="50">
        <f t="shared" si="21"/>
        <v>1123</v>
      </c>
      <c r="M214" s="50">
        <f t="shared" si="21"/>
        <v>162329698.75494018</v>
      </c>
      <c r="N214" s="50">
        <f t="shared" si="21"/>
        <v>0</v>
      </c>
      <c r="O214" s="50">
        <f t="shared" si="21"/>
        <v>0</v>
      </c>
      <c r="P214" s="50">
        <f t="shared" si="21"/>
        <v>162329698.75494018</v>
      </c>
      <c r="Q214" s="82"/>
      <c r="R214" s="83"/>
      <c r="S214" s="45"/>
      <c r="T214" s="80"/>
    </row>
    <row r="215" spans="1:20" s="81" customFormat="1" ht="12.75" customHeight="1" x14ac:dyDescent="0.2">
      <c r="A215" s="61">
        <v>1</v>
      </c>
      <c r="B215" s="64" t="s">
        <v>244</v>
      </c>
      <c r="C215" s="61" t="s">
        <v>141</v>
      </c>
      <c r="D215" s="24"/>
      <c r="E215" s="61" t="s">
        <v>43</v>
      </c>
      <c r="F215" s="64" t="s">
        <v>202</v>
      </c>
      <c r="G215" s="61">
        <v>2</v>
      </c>
      <c r="H215" s="65">
        <v>2</v>
      </c>
      <c r="I215" s="66">
        <v>636.29999999999995</v>
      </c>
      <c r="J215" s="66">
        <v>568.5</v>
      </c>
      <c r="K215" s="66">
        <v>526.20000000000005</v>
      </c>
      <c r="L215" s="65">
        <v>16</v>
      </c>
      <c r="M215" s="66">
        <f>'Раздел 2'!C215</f>
        <v>128127.15</v>
      </c>
      <c r="N215" s="66">
        <v>0</v>
      </c>
      <c r="O215" s="66">
        <v>0</v>
      </c>
      <c r="P215" s="66">
        <f t="shared" ref="P215:P245" si="22">M215</f>
        <v>128127.15</v>
      </c>
      <c r="Q215" s="70">
        <f t="shared" ref="Q215:Q261" si="23">P215/J215</f>
        <v>225.37757255936674</v>
      </c>
      <c r="R215" s="61">
        <v>10477.1</v>
      </c>
      <c r="S215" s="61">
        <v>2021</v>
      </c>
      <c r="T215" s="80"/>
    </row>
    <row r="216" spans="1:20" s="81" customFormat="1" ht="12.75" customHeight="1" x14ac:dyDescent="0.2">
      <c r="A216" s="61">
        <f t="shared" ref="A216:A261" si="24">A215+1</f>
        <v>2</v>
      </c>
      <c r="B216" s="64" t="s">
        <v>245</v>
      </c>
      <c r="C216" s="61">
        <v>1941</v>
      </c>
      <c r="D216" s="24"/>
      <c r="E216" s="61" t="s">
        <v>43</v>
      </c>
      <c r="F216" s="64" t="s">
        <v>163</v>
      </c>
      <c r="G216" s="61">
        <v>3</v>
      </c>
      <c r="H216" s="65">
        <v>2</v>
      </c>
      <c r="I216" s="66">
        <v>654.5</v>
      </c>
      <c r="J216" s="66">
        <v>365.6</v>
      </c>
      <c r="K216" s="66">
        <v>635.1</v>
      </c>
      <c r="L216" s="65">
        <v>9</v>
      </c>
      <c r="M216" s="66">
        <f>'Раздел 2'!C216</f>
        <v>82813</v>
      </c>
      <c r="N216" s="66">
        <v>0</v>
      </c>
      <c r="O216" s="66">
        <v>0</v>
      </c>
      <c r="P216" s="66">
        <f t="shared" si="22"/>
        <v>82813</v>
      </c>
      <c r="Q216" s="70">
        <f t="shared" si="23"/>
        <v>226.51258205689277</v>
      </c>
      <c r="R216" s="61">
        <v>10477.1</v>
      </c>
      <c r="S216" s="61">
        <v>2021</v>
      </c>
      <c r="T216" s="80"/>
    </row>
    <row r="217" spans="1:20" s="81" customFormat="1" ht="12.75" customHeight="1" x14ac:dyDescent="0.2">
      <c r="A217" s="61">
        <f t="shared" si="24"/>
        <v>3</v>
      </c>
      <c r="B217" s="64" t="s">
        <v>246</v>
      </c>
      <c r="C217" s="61" t="s">
        <v>158</v>
      </c>
      <c r="D217" s="24"/>
      <c r="E217" s="61" t="s">
        <v>43</v>
      </c>
      <c r="F217" s="64" t="s">
        <v>202</v>
      </c>
      <c r="G217" s="61">
        <v>2</v>
      </c>
      <c r="H217" s="65">
        <v>1</v>
      </c>
      <c r="I217" s="66">
        <v>418.9</v>
      </c>
      <c r="J217" s="66">
        <v>256.8</v>
      </c>
      <c r="K217" s="66">
        <v>309.89999999999998</v>
      </c>
      <c r="L217" s="65">
        <v>8</v>
      </c>
      <c r="M217" s="66">
        <f>'Раздел 2'!C217</f>
        <v>298853.45</v>
      </c>
      <c r="N217" s="66">
        <v>0</v>
      </c>
      <c r="O217" s="66">
        <v>0</v>
      </c>
      <c r="P217" s="66">
        <f t="shared" si="22"/>
        <v>298853.45</v>
      </c>
      <c r="Q217" s="70">
        <f t="shared" si="23"/>
        <v>1163.7595404984424</v>
      </c>
      <c r="R217" s="61">
        <v>10477.1</v>
      </c>
      <c r="S217" s="61">
        <v>2021</v>
      </c>
      <c r="T217" s="80"/>
    </row>
    <row r="218" spans="1:20" s="81" customFormat="1" ht="12.75" customHeight="1" x14ac:dyDescent="0.2">
      <c r="A218" s="61">
        <f t="shared" si="24"/>
        <v>4</v>
      </c>
      <c r="B218" s="64" t="s">
        <v>247</v>
      </c>
      <c r="C218" s="61">
        <v>1956</v>
      </c>
      <c r="D218" s="24"/>
      <c r="E218" s="61" t="s">
        <v>43</v>
      </c>
      <c r="F218" s="64" t="s">
        <v>202</v>
      </c>
      <c r="G218" s="61">
        <v>2</v>
      </c>
      <c r="H218" s="65">
        <v>2</v>
      </c>
      <c r="I218" s="66">
        <v>375.6</v>
      </c>
      <c r="J218" s="66">
        <v>254</v>
      </c>
      <c r="K218" s="66">
        <v>117.5</v>
      </c>
      <c r="L218" s="65">
        <v>11</v>
      </c>
      <c r="M218" s="66">
        <f>'Раздел 2'!C218</f>
        <v>57533</v>
      </c>
      <c r="N218" s="66">
        <v>0</v>
      </c>
      <c r="O218" s="66">
        <v>0</v>
      </c>
      <c r="P218" s="66">
        <f t="shared" si="22"/>
        <v>57533</v>
      </c>
      <c r="Q218" s="70">
        <f t="shared" si="23"/>
        <v>226.50787401574803</v>
      </c>
      <c r="R218" s="61">
        <v>10477.1</v>
      </c>
      <c r="S218" s="61">
        <v>2021</v>
      </c>
      <c r="T218" s="80"/>
    </row>
    <row r="219" spans="1:20" s="81" customFormat="1" ht="12.75" customHeight="1" x14ac:dyDescent="0.2">
      <c r="A219" s="61">
        <f t="shared" si="24"/>
        <v>5</v>
      </c>
      <c r="B219" s="64" t="s">
        <v>248</v>
      </c>
      <c r="C219" s="61">
        <v>1959</v>
      </c>
      <c r="D219" s="24"/>
      <c r="E219" s="61" t="s">
        <v>43</v>
      </c>
      <c r="F219" s="64" t="s">
        <v>202</v>
      </c>
      <c r="G219" s="61">
        <v>2</v>
      </c>
      <c r="H219" s="65">
        <v>2</v>
      </c>
      <c r="I219" s="66">
        <v>675.2</v>
      </c>
      <c r="J219" s="66">
        <v>618.9</v>
      </c>
      <c r="K219" s="66">
        <v>513.4</v>
      </c>
      <c r="L219" s="65">
        <v>16</v>
      </c>
      <c r="M219" s="66">
        <f>'Раздел 2'!C219</f>
        <v>199265.67</v>
      </c>
      <c r="N219" s="66">
        <v>0</v>
      </c>
      <c r="O219" s="66">
        <v>0</v>
      </c>
      <c r="P219" s="66">
        <f t="shared" si="22"/>
        <v>199265.67</v>
      </c>
      <c r="Q219" s="70">
        <f t="shared" si="23"/>
        <v>321.96747455162387</v>
      </c>
      <c r="R219" s="61">
        <v>10477.1</v>
      </c>
      <c r="S219" s="61">
        <v>2021</v>
      </c>
      <c r="T219" s="80"/>
    </row>
    <row r="220" spans="1:20" s="81" customFormat="1" ht="12.75" customHeight="1" x14ac:dyDescent="0.2">
      <c r="A220" s="61">
        <f t="shared" si="24"/>
        <v>6</v>
      </c>
      <c r="B220" s="64" t="s">
        <v>249</v>
      </c>
      <c r="C220" s="61">
        <v>1961</v>
      </c>
      <c r="D220" s="24"/>
      <c r="E220" s="61" t="s">
        <v>43</v>
      </c>
      <c r="F220" s="64" t="s">
        <v>202</v>
      </c>
      <c r="G220" s="61">
        <v>2</v>
      </c>
      <c r="H220" s="65">
        <v>1</v>
      </c>
      <c r="I220" s="66">
        <v>278</v>
      </c>
      <c r="J220" s="66">
        <v>189.4</v>
      </c>
      <c r="K220" s="66">
        <v>108.9</v>
      </c>
      <c r="L220" s="65">
        <v>9</v>
      </c>
      <c r="M220" s="66">
        <f>'Раздел 2'!C220</f>
        <v>42686.49</v>
      </c>
      <c r="N220" s="66">
        <v>0</v>
      </c>
      <c r="O220" s="66">
        <v>0</v>
      </c>
      <c r="P220" s="66">
        <f t="shared" si="22"/>
        <v>42686.49</v>
      </c>
      <c r="Q220" s="70">
        <f t="shared" si="23"/>
        <v>225.3774551214361</v>
      </c>
      <c r="R220" s="61">
        <v>10477.1</v>
      </c>
      <c r="S220" s="61">
        <v>2021</v>
      </c>
      <c r="T220" s="80"/>
    </row>
    <row r="221" spans="1:20" s="81" customFormat="1" ht="12.75" customHeight="1" x14ac:dyDescent="0.2">
      <c r="A221" s="61">
        <f t="shared" si="24"/>
        <v>7</v>
      </c>
      <c r="B221" s="64" t="s">
        <v>250</v>
      </c>
      <c r="C221" s="61">
        <v>1952</v>
      </c>
      <c r="D221" s="24"/>
      <c r="E221" s="61" t="s">
        <v>43</v>
      </c>
      <c r="F221" s="64" t="s">
        <v>202</v>
      </c>
      <c r="G221" s="61">
        <v>2</v>
      </c>
      <c r="H221" s="65">
        <v>2</v>
      </c>
      <c r="I221" s="66">
        <v>598.44000000000005</v>
      </c>
      <c r="J221" s="66">
        <v>380</v>
      </c>
      <c r="K221" s="66">
        <v>492.24</v>
      </c>
      <c r="L221" s="65">
        <v>14</v>
      </c>
      <c r="M221" s="66">
        <f>'Раздел 2'!C221</f>
        <v>86074</v>
      </c>
      <c r="N221" s="66">
        <v>0</v>
      </c>
      <c r="O221" s="66">
        <v>0</v>
      </c>
      <c r="P221" s="66">
        <f t="shared" si="22"/>
        <v>86074</v>
      </c>
      <c r="Q221" s="70">
        <f t="shared" si="23"/>
        <v>226.51052631578946</v>
      </c>
      <c r="R221" s="61">
        <v>10477.1</v>
      </c>
      <c r="S221" s="61">
        <v>2021</v>
      </c>
      <c r="T221" s="80"/>
    </row>
    <row r="222" spans="1:20" s="81" customFormat="1" ht="12.75" customHeight="1" x14ac:dyDescent="0.2">
      <c r="A222" s="61">
        <f t="shared" si="24"/>
        <v>8</v>
      </c>
      <c r="B222" s="64" t="s">
        <v>251</v>
      </c>
      <c r="C222" s="61">
        <v>1958</v>
      </c>
      <c r="D222" s="24"/>
      <c r="E222" s="61" t="s">
        <v>43</v>
      </c>
      <c r="F222" s="64" t="s">
        <v>202</v>
      </c>
      <c r="G222" s="61">
        <v>2</v>
      </c>
      <c r="H222" s="65">
        <v>2</v>
      </c>
      <c r="I222" s="66">
        <v>608</v>
      </c>
      <c r="J222" s="66">
        <v>561</v>
      </c>
      <c r="K222" s="66">
        <v>529.5</v>
      </c>
      <c r="L222" s="65">
        <v>16</v>
      </c>
      <c r="M222" s="66">
        <f>'Раздел 2'!C222</f>
        <v>127072</v>
      </c>
      <c r="N222" s="66">
        <v>0</v>
      </c>
      <c r="O222" s="66">
        <v>0</v>
      </c>
      <c r="P222" s="66">
        <f t="shared" si="22"/>
        <v>127072</v>
      </c>
      <c r="Q222" s="70">
        <f t="shared" si="23"/>
        <v>226.50980392156862</v>
      </c>
      <c r="R222" s="61">
        <v>10477.1</v>
      </c>
      <c r="S222" s="61">
        <v>2021</v>
      </c>
      <c r="T222" s="80"/>
    </row>
    <row r="223" spans="1:20" s="85" customFormat="1" ht="12.75" customHeight="1" x14ac:dyDescent="0.2">
      <c r="A223" s="61">
        <f t="shared" si="24"/>
        <v>9</v>
      </c>
      <c r="B223" s="64" t="s">
        <v>252</v>
      </c>
      <c r="C223" s="61" t="s">
        <v>65</v>
      </c>
      <c r="D223" s="24"/>
      <c r="E223" s="61" t="s">
        <v>43</v>
      </c>
      <c r="F223" s="64" t="s">
        <v>202</v>
      </c>
      <c r="G223" s="61">
        <v>2</v>
      </c>
      <c r="H223" s="65">
        <v>1</v>
      </c>
      <c r="I223" s="66">
        <v>315.72000000000003</v>
      </c>
      <c r="J223" s="66">
        <v>263.10000000000002</v>
      </c>
      <c r="K223" s="66">
        <v>361.8</v>
      </c>
      <c r="L223" s="65">
        <v>10</v>
      </c>
      <c r="M223" s="66">
        <f>'Раздел 2'!C223</f>
        <v>85135</v>
      </c>
      <c r="N223" s="66">
        <v>0</v>
      </c>
      <c r="O223" s="66">
        <v>0</v>
      </c>
      <c r="P223" s="66">
        <f t="shared" si="22"/>
        <v>85135</v>
      </c>
      <c r="Q223" s="70">
        <f t="shared" si="23"/>
        <v>323.58418852147469</v>
      </c>
      <c r="R223" s="61">
        <v>10477.1</v>
      </c>
      <c r="S223" s="61">
        <v>2021</v>
      </c>
      <c r="T223" s="84"/>
    </row>
    <row r="224" spans="1:20" s="85" customFormat="1" ht="12.75" customHeight="1" x14ac:dyDescent="0.2">
      <c r="A224" s="237">
        <f t="shared" si="24"/>
        <v>10</v>
      </c>
      <c r="B224" s="64" t="s">
        <v>231</v>
      </c>
      <c r="C224" s="61" t="s">
        <v>232</v>
      </c>
      <c r="D224" s="24"/>
      <c r="E224" s="61" t="s">
        <v>43</v>
      </c>
      <c r="F224" s="64" t="s">
        <v>202</v>
      </c>
      <c r="G224" s="61">
        <v>5</v>
      </c>
      <c r="H224" s="65">
        <v>4</v>
      </c>
      <c r="I224" s="66">
        <v>6262.8</v>
      </c>
      <c r="J224" s="66">
        <v>5691.1</v>
      </c>
      <c r="K224" s="66">
        <v>4689.3</v>
      </c>
      <c r="L224" s="65">
        <v>74</v>
      </c>
      <c r="M224" s="66">
        <f>'Раздел 2'!C224</f>
        <v>11739273.85</v>
      </c>
      <c r="N224" s="66">
        <v>0</v>
      </c>
      <c r="O224" s="66">
        <v>0</v>
      </c>
      <c r="P224" s="66">
        <f t="shared" si="22"/>
        <v>11739273.85</v>
      </c>
      <c r="Q224" s="70">
        <f t="shared" si="23"/>
        <v>2062.7425014496316</v>
      </c>
      <c r="R224" s="61">
        <v>12180.6</v>
      </c>
      <c r="S224" s="61">
        <v>2021</v>
      </c>
      <c r="T224" s="84"/>
    </row>
    <row r="225" spans="1:21" s="85" customFormat="1" ht="12.75" customHeight="1" x14ac:dyDescent="0.2">
      <c r="A225" s="237">
        <f t="shared" si="24"/>
        <v>11</v>
      </c>
      <c r="B225" s="64" t="s">
        <v>254</v>
      </c>
      <c r="C225" s="61" t="s">
        <v>255</v>
      </c>
      <c r="D225" s="24"/>
      <c r="E225" s="61" t="s">
        <v>43</v>
      </c>
      <c r="F225" s="64" t="s">
        <v>202</v>
      </c>
      <c r="G225" s="61">
        <v>2</v>
      </c>
      <c r="H225" s="65">
        <v>2</v>
      </c>
      <c r="I225" s="66">
        <v>991.7</v>
      </c>
      <c r="J225" s="66">
        <v>901.2</v>
      </c>
      <c r="K225" s="66">
        <v>880.3</v>
      </c>
      <c r="L225" s="65">
        <v>15</v>
      </c>
      <c r="M225" s="66">
        <f>'Раздел 2'!C225</f>
        <v>288698.84999999998</v>
      </c>
      <c r="N225" s="66">
        <v>0</v>
      </c>
      <c r="O225" s="66">
        <v>0</v>
      </c>
      <c r="P225" s="66">
        <f t="shared" si="22"/>
        <v>288698.84999999998</v>
      </c>
      <c r="Q225" s="70">
        <f t="shared" si="23"/>
        <v>320.34936750998662</v>
      </c>
      <c r="R225" s="61">
        <v>10477.1</v>
      </c>
      <c r="S225" s="61">
        <v>2021</v>
      </c>
      <c r="T225" s="84"/>
    </row>
    <row r="226" spans="1:21" s="85" customFormat="1" ht="12.75" customHeight="1" x14ac:dyDescent="0.2">
      <c r="A226" s="61">
        <f t="shared" si="24"/>
        <v>12</v>
      </c>
      <c r="B226" s="64" t="s">
        <v>256</v>
      </c>
      <c r="C226" s="61" t="s">
        <v>232</v>
      </c>
      <c r="D226" s="24"/>
      <c r="E226" s="61" t="s">
        <v>43</v>
      </c>
      <c r="F226" s="64" t="s">
        <v>202</v>
      </c>
      <c r="G226" s="61">
        <v>2</v>
      </c>
      <c r="H226" s="65">
        <v>2</v>
      </c>
      <c r="I226" s="66">
        <v>812.2</v>
      </c>
      <c r="J226" s="66">
        <v>738.2</v>
      </c>
      <c r="K226" s="66">
        <v>738.2</v>
      </c>
      <c r="L226" s="65">
        <v>16</v>
      </c>
      <c r="M226" s="66">
        <f>'Раздел 2'!C226</f>
        <v>165537.9</v>
      </c>
      <c r="N226" s="66">
        <v>0</v>
      </c>
      <c r="O226" s="66">
        <v>0</v>
      </c>
      <c r="P226" s="66">
        <f t="shared" si="22"/>
        <v>165537.9</v>
      </c>
      <c r="Q226" s="70">
        <f t="shared" si="23"/>
        <v>224.24532646979137</v>
      </c>
      <c r="R226" s="61">
        <v>10477.1</v>
      </c>
      <c r="S226" s="61">
        <v>2021</v>
      </c>
      <c r="T226" s="84"/>
    </row>
    <row r="227" spans="1:21" s="85" customFormat="1" ht="12.75" customHeight="1" x14ac:dyDescent="0.2">
      <c r="A227" s="61">
        <f t="shared" si="24"/>
        <v>13</v>
      </c>
      <c r="B227" s="64" t="s">
        <v>257</v>
      </c>
      <c r="C227" s="61" t="s">
        <v>155</v>
      </c>
      <c r="D227" s="24"/>
      <c r="E227" s="61" t="s">
        <v>43</v>
      </c>
      <c r="F227" s="64" t="s">
        <v>202</v>
      </c>
      <c r="G227" s="61">
        <v>4</v>
      </c>
      <c r="H227" s="65">
        <v>2</v>
      </c>
      <c r="I227" s="66">
        <v>2215.1</v>
      </c>
      <c r="J227" s="66">
        <v>1154.8399999999999</v>
      </c>
      <c r="K227" s="66">
        <v>1039.67</v>
      </c>
      <c r="L227" s="65">
        <v>19</v>
      </c>
      <c r="M227" s="66">
        <f>'Раздел 2'!C227</f>
        <v>12389781.84</v>
      </c>
      <c r="N227" s="66">
        <v>0</v>
      </c>
      <c r="O227" s="66">
        <v>0</v>
      </c>
      <c r="P227" s="66">
        <f t="shared" si="22"/>
        <v>12389781.84</v>
      </c>
      <c r="Q227" s="70">
        <f t="shared" si="23"/>
        <v>10728.570052994355</v>
      </c>
      <c r="R227" s="61">
        <v>10477.1</v>
      </c>
      <c r="S227" s="61">
        <v>2021</v>
      </c>
      <c r="T227" s="84"/>
    </row>
    <row r="228" spans="1:21" s="85" customFormat="1" ht="12.75" customHeight="1" x14ac:dyDescent="0.2">
      <c r="A228" s="61">
        <f t="shared" si="24"/>
        <v>14</v>
      </c>
      <c r="B228" s="64" t="s">
        <v>258</v>
      </c>
      <c r="C228" s="61">
        <v>1961</v>
      </c>
      <c r="D228" s="24"/>
      <c r="E228" s="61" t="s">
        <v>43</v>
      </c>
      <c r="F228" s="64" t="s">
        <v>202</v>
      </c>
      <c r="G228" s="61">
        <v>3</v>
      </c>
      <c r="H228" s="65">
        <v>2</v>
      </c>
      <c r="I228" s="66">
        <v>1483.78</v>
      </c>
      <c r="J228" s="66">
        <v>957.3</v>
      </c>
      <c r="K228" s="66">
        <v>860.6</v>
      </c>
      <c r="L228" s="65">
        <v>23</v>
      </c>
      <c r="M228" s="66">
        <f>'Раздел 2'!C228</f>
        <v>309768</v>
      </c>
      <c r="N228" s="66">
        <v>0</v>
      </c>
      <c r="O228" s="66">
        <v>0</v>
      </c>
      <c r="P228" s="66">
        <f t="shared" si="22"/>
        <v>309768</v>
      </c>
      <c r="Q228" s="70">
        <f t="shared" si="23"/>
        <v>323.5850830460671</v>
      </c>
      <c r="R228" s="61">
        <v>10478.1</v>
      </c>
      <c r="S228" s="61">
        <v>2021</v>
      </c>
      <c r="T228" s="84"/>
      <c r="U228" s="87"/>
    </row>
    <row r="229" spans="1:21" s="85" customFormat="1" ht="12.75" customHeight="1" x14ac:dyDescent="0.2">
      <c r="A229" s="61">
        <f t="shared" si="24"/>
        <v>15</v>
      </c>
      <c r="B229" s="64" t="s">
        <v>259</v>
      </c>
      <c r="C229" s="61">
        <v>1956</v>
      </c>
      <c r="D229" s="24"/>
      <c r="E229" s="61" t="s">
        <v>43</v>
      </c>
      <c r="F229" s="64" t="s">
        <v>202</v>
      </c>
      <c r="G229" s="61">
        <v>3</v>
      </c>
      <c r="H229" s="65">
        <v>3</v>
      </c>
      <c r="I229" s="66">
        <v>1654.38</v>
      </c>
      <c r="J229" s="66">
        <v>1073.2</v>
      </c>
      <c r="K229" s="66">
        <v>836.3</v>
      </c>
      <c r="L229" s="65">
        <v>22</v>
      </c>
      <c r="M229" s="66">
        <f>'Раздел 2'!C229</f>
        <v>454607.91000000003</v>
      </c>
      <c r="N229" s="66">
        <v>0</v>
      </c>
      <c r="O229" s="66">
        <v>0</v>
      </c>
      <c r="P229" s="66">
        <f t="shared" si="22"/>
        <v>454607.91000000003</v>
      </c>
      <c r="Q229" s="70">
        <f t="shared" si="23"/>
        <v>423.60036339918003</v>
      </c>
      <c r="R229" s="61">
        <v>10479.1</v>
      </c>
      <c r="S229" s="61">
        <v>2021</v>
      </c>
      <c r="T229" s="84"/>
    </row>
    <row r="230" spans="1:21" s="81" customFormat="1" ht="12.75" customHeight="1" x14ac:dyDescent="0.2">
      <c r="A230" s="61">
        <f t="shared" si="24"/>
        <v>16</v>
      </c>
      <c r="B230" s="64" t="s">
        <v>260</v>
      </c>
      <c r="C230" s="61">
        <v>1953</v>
      </c>
      <c r="D230" s="24"/>
      <c r="E230" s="61" t="s">
        <v>43</v>
      </c>
      <c r="F230" s="64" t="s">
        <v>202</v>
      </c>
      <c r="G230" s="61">
        <v>4</v>
      </c>
      <c r="H230" s="65">
        <v>3</v>
      </c>
      <c r="I230" s="66">
        <v>2096</v>
      </c>
      <c r="J230" s="66">
        <v>1982</v>
      </c>
      <c r="K230" s="66">
        <v>1668.8</v>
      </c>
      <c r="L230" s="65">
        <v>38</v>
      </c>
      <c r="M230" s="66">
        <f>'Раздел 2'!C230</f>
        <v>491347</v>
      </c>
      <c r="N230" s="66">
        <v>0</v>
      </c>
      <c r="O230" s="66">
        <v>0</v>
      </c>
      <c r="P230" s="66">
        <f t="shared" si="22"/>
        <v>491347</v>
      </c>
      <c r="Q230" s="70">
        <f t="shared" si="23"/>
        <v>247.90464177598386</v>
      </c>
      <c r="R230" s="61">
        <v>10480.1</v>
      </c>
      <c r="S230" s="61">
        <v>2021</v>
      </c>
      <c r="T230" s="80"/>
    </row>
    <row r="231" spans="1:21" s="81" customFormat="1" ht="12.75" customHeight="1" x14ac:dyDescent="0.2">
      <c r="A231" s="61">
        <f t="shared" si="24"/>
        <v>17</v>
      </c>
      <c r="B231" s="64" t="s">
        <v>261</v>
      </c>
      <c r="C231" s="61">
        <v>1964</v>
      </c>
      <c r="D231" s="24"/>
      <c r="E231" s="61" t="s">
        <v>43</v>
      </c>
      <c r="F231" s="64" t="s">
        <v>163</v>
      </c>
      <c r="G231" s="61">
        <v>4</v>
      </c>
      <c r="H231" s="65">
        <v>4</v>
      </c>
      <c r="I231" s="66">
        <v>2787</v>
      </c>
      <c r="J231" s="66">
        <v>2594</v>
      </c>
      <c r="K231" s="66">
        <v>2520.4699999999998</v>
      </c>
      <c r="L231" s="65">
        <v>66</v>
      </c>
      <c r="M231" s="66">
        <f>'Раздел 2'!C231</f>
        <v>703556</v>
      </c>
      <c r="N231" s="66">
        <v>0</v>
      </c>
      <c r="O231" s="66">
        <v>0</v>
      </c>
      <c r="P231" s="66">
        <f t="shared" si="22"/>
        <v>703556</v>
      </c>
      <c r="Q231" s="70">
        <f t="shared" si="23"/>
        <v>271.22436391673091</v>
      </c>
      <c r="R231" s="61">
        <v>10481.1</v>
      </c>
      <c r="S231" s="61">
        <v>2021</v>
      </c>
      <c r="T231" s="80"/>
    </row>
    <row r="232" spans="1:21" s="81" customFormat="1" ht="12.75" customHeight="1" x14ac:dyDescent="0.2">
      <c r="A232" s="61">
        <f t="shared" si="24"/>
        <v>18</v>
      </c>
      <c r="B232" s="64" t="s">
        <v>262</v>
      </c>
      <c r="C232" s="61">
        <v>1955</v>
      </c>
      <c r="D232" s="24"/>
      <c r="E232" s="61" t="s">
        <v>43</v>
      </c>
      <c r="F232" s="64" t="s">
        <v>202</v>
      </c>
      <c r="G232" s="61">
        <v>4</v>
      </c>
      <c r="H232" s="65">
        <v>3</v>
      </c>
      <c r="I232" s="66">
        <v>3605.1</v>
      </c>
      <c r="J232" s="66">
        <v>2358.9</v>
      </c>
      <c r="K232" s="66">
        <v>0</v>
      </c>
      <c r="L232" s="65">
        <v>28</v>
      </c>
      <c r="M232" s="66">
        <f>'Раздел 2'!C232</f>
        <v>12406271.609999999</v>
      </c>
      <c r="N232" s="66">
        <v>0</v>
      </c>
      <c r="O232" s="66">
        <v>0</v>
      </c>
      <c r="P232" s="66">
        <f t="shared" si="22"/>
        <v>12406271.609999999</v>
      </c>
      <c r="Q232" s="70">
        <f t="shared" si="23"/>
        <v>5259.3461401500699</v>
      </c>
      <c r="R232" s="61">
        <v>10477.1</v>
      </c>
      <c r="S232" s="61">
        <v>2021</v>
      </c>
      <c r="T232" s="80"/>
    </row>
    <row r="233" spans="1:21" s="81" customFormat="1" ht="12.75" customHeight="1" x14ac:dyDescent="0.2">
      <c r="A233" s="61">
        <f t="shared" si="24"/>
        <v>19</v>
      </c>
      <c r="B233" s="64" t="s">
        <v>263</v>
      </c>
      <c r="C233" s="61">
        <v>1968</v>
      </c>
      <c r="D233" s="24"/>
      <c r="E233" s="61" t="s">
        <v>43</v>
      </c>
      <c r="F233" s="64" t="s">
        <v>202</v>
      </c>
      <c r="G233" s="61">
        <v>5</v>
      </c>
      <c r="H233" s="65">
        <v>4</v>
      </c>
      <c r="I233" s="66">
        <v>3547</v>
      </c>
      <c r="J233" s="66">
        <v>3335</v>
      </c>
      <c r="K233" s="66">
        <v>0</v>
      </c>
      <c r="L233" s="65">
        <v>71</v>
      </c>
      <c r="M233" s="66">
        <f>'Раздел 2'!C233</f>
        <v>1283741.55</v>
      </c>
      <c r="N233" s="66">
        <v>0</v>
      </c>
      <c r="O233" s="66">
        <v>0</v>
      </c>
      <c r="P233" s="66">
        <f t="shared" si="22"/>
        <v>1283741.55</v>
      </c>
      <c r="Q233" s="70">
        <f t="shared" si="23"/>
        <v>384.93</v>
      </c>
      <c r="R233" s="61">
        <v>10477.1</v>
      </c>
      <c r="S233" s="61">
        <v>2021</v>
      </c>
      <c r="T233" s="80"/>
    </row>
    <row r="234" spans="1:21" s="81" customFormat="1" ht="12.75" customHeight="1" x14ac:dyDescent="0.2">
      <c r="A234" s="61">
        <f t="shared" si="24"/>
        <v>20</v>
      </c>
      <c r="B234" s="64" t="s">
        <v>264</v>
      </c>
      <c r="C234" s="61">
        <v>1951</v>
      </c>
      <c r="D234" s="24"/>
      <c r="E234" s="61" t="s">
        <v>43</v>
      </c>
      <c r="F234" s="64" t="s">
        <v>265</v>
      </c>
      <c r="G234" s="61">
        <v>2</v>
      </c>
      <c r="H234" s="65">
        <v>2</v>
      </c>
      <c r="I234" s="66">
        <v>482.9</v>
      </c>
      <c r="J234" s="66">
        <v>443.9</v>
      </c>
      <c r="K234" s="66">
        <v>0</v>
      </c>
      <c r="L234" s="65">
        <v>8</v>
      </c>
      <c r="M234" s="66">
        <f>'Раздел 2'!C234</f>
        <v>170870.427</v>
      </c>
      <c r="N234" s="66">
        <v>0</v>
      </c>
      <c r="O234" s="66">
        <v>0</v>
      </c>
      <c r="P234" s="66">
        <f t="shared" si="22"/>
        <v>170870.427</v>
      </c>
      <c r="Q234" s="70">
        <f t="shared" si="23"/>
        <v>384.93</v>
      </c>
      <c r="R234" s="61">
        <v>10477.1</v>
      </c>
      <c r="S234" s="61">
        <v>2021</v>
      </c>
      <c r="T234" s="80"/>
    </row>
    <row r="235" spans="1:21" s="81" customFormat="1" ht="12.75" customHeight="1" x14ac:dyDescent="0.2">
      <c r="A235" s="61">
        <f t="shared" si="24"/>
        <v>21</v>
      </c>
      <c r="B235" s="64" t="s">
        <v>266</v>
      </c>
      <c r="C235" s="61">
        <v>1951</v>
      </c>
      <c r="D235" s="24"/>
      <c r="E235" s="61" t="s">
        <v>43</v>
      </c>
      <c r="F235" s="64" t="s">
        <v>265</v>
      </c>
      <c r="G235" s="61">
        <v>2</v>
      </c>
      <c r="H235" s="65">
        <v>2</v>
      </c>
      <c r="I235" s="66">
        <v>477.8</v>
      </c>
      <c r="J235" s="66">
        <v>439.2</v>
      </c>
      <c r="K235" s="66">
        <v>0</v>
      </c>
      <c r="L235" s="65">
        <v>8</v>
      </c>
      <c r="M235" s="66">
        <f>'Раздел 2'!C235</f>
        <v>169061.25599999999</v>
      </c>
      <c r="N235" s="66">
        <v>0</v>
      </c>
      <c r="O235" s="66">
        <v>0</v>
      </c>
      <c r="P235" s="66">
        <f t="shared" si="22"/>
        <v>169061.25599999999</v>
      </c>
      <c r="Q235" s="70">
        <f t="shared" si="23"/>
        <v>384.93</v>
      </c>
      <c r="R235" s="61">
        <v>10477.1</v>
      </c>
      <c r="S235" s="61">
        <v>2021</v>
      </c>
      <c r="T235" s="80"/>
    </row>
    <row r="236" spans="1:21" s="81" customFormat="1" ht="12.75" customHeight="1" x14ac:dyDescent="0.2">
      <c r="A236" s="61">
        <f t="shared" si="24"/>
        <v>22</v>
      </c>
      <c r="B236" s="64" t="s">
        <v>267</v>
      </c>
      <c r="C236" s="61">
        <v>1956</v>
      </c>
      <c r="D236" s="24"/>
      <c r="E236" s="61" t="s">
        <v>43</v>
      </c>
      <c r="F236" s="64" t="s">
        <v>265</v>
      </c>
      <c r="G236" s="61">
        <v>2</v>
      </c>
      <c r="H236" s="65">
        <v>2</v>
      </c>
      <c r="I236" s="66">
        <v>460.4</v>
      </c>
      <c r="J236" s="66">
        <v>418.9</v>
      </c>
      <c r="K236" s="66">
        <v>0</v>
      </c>
      <c r="L236" s="65">
        <v>8</v>
      </c>
      <c r="M236" s="66">
        <f>'Раздел 2'!C236</f>
        <v>161247.177</v>
      </c>
      <c r="N236" s="66">
        <v>0</v>
      </c>
      <c r="O236" s="66">
        <v>0</v>
      </c>
      <c r="P236" s="66">
        <f t="shared" si="22"/>
        <v>161247.177</v>
      </c>
      <c r="Q236" s="70">
        <f t="shared" si="23"/>
        <v>384.93</v>
      </c>
      <c r="R236" s="61">
        <v>10477.1</v>
      </c>
      <c r="S236" s="61">
        <v>2021</v>
      </c>
      <c r="T236" s="80"/>
    </row>
    <row r="237" spans="1:21" s="81" customFormat="1" ht="12.75" customHeight="1" x14ac:dyDescent="0.2">
      <c r="A237" s="61">
        <f t="shared" si="24"/>
        <v>23</v>
      </c>
      <c r="B237" s="64" t="s">
        <v>268</v>
      </c>
      <c r="C237" s="61">
        <v>1960</v>
      </c>
      <c r="D237" s="24"/>
      <c r="E237" s="61" t="s">
        <v>43</v>
      </c>
      <c r="F237" s="64" t="s">
        <v>265</v>
      </c>
      <c r="G237" s="61">
        <v>2</v>
      </c>
      <c r="H237" s="65">
        <v>1</v>
      </c>
      <c r="I237" s="66">
        <v>290.89999999999998</v>
      </c>
      <c r="J237" s="66">
        <v>271.5</v>
      </c>
      <c r="K237" s="66">
        <v>0</v>
      </c>
      <c r="L237" s="65">
        <v>8</v>
      </c>
      <c r="M237" s="66">
        <f>'Раздел 2'!C237</f>
        <v>104508.495</v>
      </c>
      <c r="N237" s="66">
        <v>0</v>
      </c>
      <c r="O237" s="66">
        <v>0</v>
      </c>
      <c r="P237" s="66">
        <f t="shared" si="22"/>
        <v>104508.495</v>
      </c>
      <c r="Q237" s="70">
        <f t="shared" si="23"/>
        <v>384.93</v>
      </c>
      <c r="R237" s="61">
        <v>10477.1</v>
      </c>
      <c r="S237" s="61">
        <v>2021</v>
      </c>
      <c r="T237" s="80"/>
    </row>
    <row r="238" spans="1:21" s="81" customFormat="1" ht="12.75" customHeight="1" x14ac:dyDescent="0.2">
      <c r="A238" s="61">
        <f t="shared" si="24"/>
        <v>24</v>
      </c>
      <c r="B238" s="64" t="s">
        <v>269</v>
      </c>
      <c r="C238" s="61">
        <v>1960</v>
      </c>
      <c r="D238" s="24"/>
      <c r="E238" s="61" t="s">
        <v>43</v>
      </c>
      <c r="F238" s="64" t="s">
        <v>265</v>
      </c>
      <c r="G238" s="61">
        <v>2</v>
      </c>
      <c r="H238" s="65">
        <v>1</v>
      </c>
      <c r="I238" s="66">
        <v>292.10000000000002</v>
      </c>
      <c r="J238" s="66">
        <v>273.39999999999998</v>
      </c>
      <c r="K238" s="66">
        <v>0</v>
      </c>
      <c r="L238" s="65">
        <v>8</v>
      </c>
      <c r="M238" s="66">
        <f>'Раздел 2'!C238</f>
        <v>105239.86199999999</v>
      </c>
      <c r="N238" s="66">
        <v>0</v>
      </c>
      <c r="O238" s="66">
        <v>0</v>
      </c>
      <c r="P238" s="66">
        <f t="shared" si="22"/>
        <v>105239.86199999999</v>
      </c>
      <c r="Q238" s="70">
        <f t="shared" si="23"/>
        <v>384.93</v>
      </c>
      <c r="R238" s="61">
        <v>10477.1</v>
      </c>
      <c r="S238" s="61">
        <v>2021</v>
      </c>
      <c r="T238" s="80"/>
    </row>
    <row r="239" spans="1:21" s="81" customFormat="1" ht="12.75" customHeight="1" x14ac:dyDescent="0.2">
      <c r="A239" s="61">
        <f t="shared" si="24"/>
        <v>25</v>
      </c>
      <c r="B239" s="64" t="s">
        <v>241</v>
      </c>
      <c r="C239" s="61">
        <v>1950</v>
      </c>
      <c r="D239" s="24"/>
      <c r="E239" s="61" t="s">
        <v>43</v>
      </c>
      <c r="F239" s="64" t="s">
        <v>202</v>
      </c>
      <c r="G239" s="61">
        <v>2</v>
      </c>
      <c r="H239" s="65">
        <v>2</v>
      </c>
      <c r="I239" s="66">
        <v>1300</v>
      </c>
      <c r="J239" s="66">
        <v>716.7</v>
      </c>
      <c r="K239" s="66">
        <v>680.6</v>
      </c>
      <c r="L239" s="65">
        <v>16</v>
      </c>
      <c r="M239" s="66">
        <f>'Раздел 2'!C239</f>
        <v>5430977.7800000003</v>
      </c>
      <c r="N239" s="66">
        <v>0</v>
      </c>
      <c r="O239" s="66">
        <v>0</v>
      </c>
      <c r="P239" s="66">
        <f t="shared" si="22"/>
        <v>5430977.7800000003</v>
      </c>
      <c r="Q239" s="70">
        <f t="shared" si="23"/>
        <v>7577.75607646156</v>
      </c>
      <c r="R239" s="61">
        <v>15566.4</v>
      </c>
      <c r="S239" s="61">
        <v>2021</v>
      </c>
      <c r="T239" s="80"/>
    </row>
    <row r="240" spans="1:21" s="81" customFormat="1" ht="12.75" customHeight="1" x14ac:dyDescent="0.2">
      <c r="A240" s="61">
        <f t="shared" si="24"/>
        <v>26</v>
      </c>
      <c r="B240" s="64" t="s">
        <v>204</v>
      </c>
      <c r="C240" s="61">
        <v>1967</v>
      </c>
      <c r="D240" s="24"/>
      <c r="E240" s="61" t="s">
        <v>43</v>
      </c>
      <c r="F240" s="64" t="s">
        <v>163</v>
      </c>
      <c r="G240" s="61">
        <v>5</v>
      </c>
      <c r="H240" s="65">
        <v>3</v>
      </c>
      <c r="I240" s="66">
        <v>3498</v>
      </c>
      <c r="J240" s="66">
        <v>2568</v>
      </c>
      <c r="K240" s="66">
        <v>0</v>
      </c>
      <c r="L240" s="65">
        <v>61</v>
      </c>
      <c r="M240" s="66">
        <f>'Раздел 2'!C240</f>
        <v>6796513.4900000002</v>
      </c>
      <c r="N240" s="66">
        <v>0</v>
      </c>
      <c r="O240" s="66">
        <v>0</v>
      </c>
      <c r="P240" s="66">
        <f t="shared" si="22"/>
        <v>6796513.4900000002</v>
      </c>
      <c r="Q240" s="70">
        <f t="shared" si="23"/>
        <v>2646.6174026479753</v>
      </c>
      <c r="R240" s="61">
        <v>10477.1</v>
      </c>
      <c r="S240" s="61">
        <v>2021</v>
      </c>
      <c r="T240" s="80"/>
    </row>
    <row r="241" spans="1:20" s="81" customFormat="1" ht="12.75" customHeight="1" x14ac:dyDescent="0.2">
      <c r="A241" s="61">
        <f t="shared" si="24"/>
        <v>27</v>
      </c>
      <c r="B241" s="64" t="s">
        <v>211</v>
      </c>
      <c r="C241" s="61">
        <v>1936</v>
      </c>
      <c r="D241" s="24"/>
      <c r="E241" s="61" t="s">
        <v>43</v>
      </c>
      <c r="F241" s="64" t="s">
        <v>163</v>
      </c>
      <c r="G241" s="61">
        <v>3</v>
      </c>
      <c r="H241" s="65">
        <v>3</v>
      </c>
      <c r="I241" s="66">
        <v>1043</v>
      </c>
      <c r="J241" s="66">
        <v>952</v>
      </c>
      <c r="K241" s="66">
        <v>958.8</v>
      </c>
      <c r="L241" s="65">
        <v>19</v>
      </c>
      <c r="M241" s="66">
        <f>'Раздел 2'!C241</f>
        <v>10760932.2223408</v>
      </c>
      <c r="N241" s="66">
        <v>0</v>
      </c>
      <c r="O241" s="66">
        <v>0</v>
      </c>
      <c r="P241" s="66">
        <f t="shared" si="22"/>
        <v>10760932.2223408</v>
      </c>
      <c r="Q241" s="70">
        <f t="shared" si="23"/>
        <v>11303.50023355126</v>
      </c>
      <c r="R241" s="61">
        <v>12180.6</v>
      </c>
      <c r="S241" s="61">
        <v>2021</v>
      </c>
      <c r="T241" s="80"/>
    </row>
    <row r="242" spans="1:20" s="81" customFormat="1" ht="12.75" customHeight="1" x14ac:dyDescent="0.2">
      <c r="A242" s="61">
        <f t="shared" si="24"/>
        <v>28</v>
      </c>
      <c r="B242" s="64" t="s">
        <v>212</v>
      </c>
      <c r="C242" s="61">
        <v>1964</v>
      </c>
      <c r="D242" s="24"/>
      <c r="E242" s="61" t="s">
        <v>43</v>
      </c>
      <c r="F242" s="64" t="s">
        <v>163</v>
      </c>
      <c r="G242" s="61">
        <v>5</v>
      </c>
      <c r="H242" s="65">
        <v>3</v>
      </c>
      <c r="I242" s="66">
        <v>2293.6799999999998</v>
      </c>
      <c r="J242" s="66">
        <v>1727.3</v>
      </c>
      <c r="K242" s="66">
        <v>1727.6</v>
      </c>
      <c r="L242" s="65">
        <v>41</v>
      </c>
      <c r="M242" s="66">
        <f>'Раздел 2'!C242</f>
        <v>7218659.7199999997</v>
      </c>
      <c r="N242" s="66">
        <v>0</v>
      </c>
      <c r="O242" s="66">
        <v>0</v>
      </c>
      <c r="P242" s="66">
        <f t="shared" si="22"/>
        <v>7218659.7199999997</v>
      </c>
      <c r="Q242" s="70">
        <f t="shared" si="23"/>
        <v>4179.1580617148147</v>
      </c>
      <c r="R242" s="61">
        <v>10477.1</v>
      </c>
      <c r="S242" s="61">
        <v>2021</v>
      </c>
      <c r="T242" s="80"/>
    </row>
    <row r="243" spans="1:20" s="81" customFormat="1" ht="12.75" customHeight="1" x14ac:dyDescent="0.2">
      <c r="A243" s="61">
        <f t="shared" si="24"/>
        <v>29</v>
      </c>
      <c r="B243" s="64" t="s">
        <v>213</v>
      </c>
      <c r="C243" s="61">
        <v>1963</v>
      </c>
      <c r="D243" s="24"/>
      <c r="E243" s="61" t="s">
        <v>43</v>
      </c>
      <c r="F243" s="64" t="s">
        <v>202</v>
      </c>
      <c r="G243" s="61">
        <v>4</v>
      </c>
      <c r="H243" s="65">
        <v>2</v>
      </c>
      <c r="I243" s="66">
        <v>1374</v>
      </c>
      <c r="J243" s="66">
        <v>1278</v>
      </c>
      <c r="K243" s="66">
        <v>1106.5999999999999</v>
      </c>
      <c r="L243" s="65">
        <v>31</v>
      </c>
      <c r="M243" s="66">
        <f>'Раздел 2'!C243</f>
        <v>10595121.73</v>
      </c>
      <c r="N243" s="66">
        <v>0</v>
      </c>
      <c r="O243" s="66">
        <v>0</v>
      </c>
      <c r="P243" s="66">
        <f t="shared" si="22"/>
        <v>10595121.73</v>
      </c>
      <c r="Q243" s="70">
        <f t="shared" si="23"/>
        <v>8290.3925899843507</v>
      </c>
      <c r="R243" s="61">
        <v>10477.1</v>
      </c>
      <c r="S243" s="61">
        <v>2021</v>
      </c>
      <c r="T243" s="80"/>
    </row>
    <row r="244" spans="1:20" s="81" customFormat="1" ht="12.75" customHeight="1" x14ac:dyDescent="0.2">
      <c r="A244" s="61">
        <f t="shared" si="24"/>
        <v>30</v>
      </c>
      <c r="B244" s="64" t="s">
        <v>229</v>
      </c>
      <c r="C244" s="61">
        <v>1954</v>
      </c>
      <c r="D244" s="24"/>
      <c r="E244" s="61" t="s">
        <v>43</v>
      </c>
      <c r="F244" s="64" t="s">
        <v>79</v>
      </c>
      <c r="G244" s="61">
        <v>2</v>
      </c>
      <c r="H244" s="65">
        <v>2</v>
      </c>
      <c r="I244" s="66">
        <v>448</v>
      </c>
      <c r="J244" s="66">
        <v>374</v>
      </c>
      <c r="K244" s="66">
        <v>291.89999999999998</v>
      </c>
      <c r="L244" s="65">
        <v>8</v>
      </c>
      <c r="M244" s="66">
        <f>'Раздел 2'!C244</f>
        <v>1913661.72</v>
      </c>
      <c r="N244" s="66">
        <v>0</v>
      </c>
      <c r="O244" s="66">
        <v>0</v>
      </c>
      <c r="P244" s="66">
        <f t="shared" si="22"/>
        <v>1913661.72</v>
      </c>
      <c r="Q244" s="70">
        <f t="shared" si="23"/>
        <v>5116.7425668449196</v>
      </c>
      <c r="R244" s="61">
        <v>15566.4</v>
      </c>
      <c r="S244" s="61">
        <v>2021</v>
      </c>
      <c r="T244" s="80"/>
    </row>
    <row r="245" spans="1:20" s="2" customFormat="1" ht="12.75" customHeight="1" x14ac:dyDescent="0.2">
      <c r="A245" s="61">
        <f t="shared" si="24"/>
        <v>31</v>
      </c>
      <c r="B245" s="64" t="s">
        <v>150</v>
      </c>
      <c r="C245" s="61" t="s">
        <v>151</v>
      </c>
      <c r="D245" s="61"/>
      <c r="E245" s="61" t="s">
        <v>43</v>
      </c>
      <c r="F245" s="64" t="s">
        <v>79</v>
      </c>
      <c r="G245" s="61">
        <v>3</v>
      </c>
      <c r="H245" s="65">
        <v>2</v>
      </c>
      <c r="I245" s="66">
        <v>1333.8</v>
      </c>
      <c r="J245" s="66">
        <v>461.2</v>
      </c>
      <c r="K245" s="61">
        <v>80.900000000000006</v>
      </c>
      <c r="L245" s="65">
        <v>25</v>
      </c>
      <c r="M245" s="66">
        <f>'Раздел 2'!C245</f>
        <v>6375990.04</v>
      </c>
      <c r="N245" s="66">
        <v>0</v>
      </c>
      <c r="O245" s="66">
        <v>0</v>
      </c>
      <c r="P245" s="66">
        <f t="shared" si="22"/>
        <v>6375990.04</v>
      </c>
      <c r="Q245" s="70">
        <f t="shared" si="23"/>
        <v>13824.78326105811</v>
      </c>
      <c r="R245" s="61">
        <v>10477.1</v>
      </c>
      <c r="S245" s="61">
        <v>2021</v>
      </c>
      <c r="T245" s="32"/>
    </row>
    <row r="246" spans="1:20" s="2" customFormat="1" ht="12.75" customHeight="1" x14ac:dyDescent="0.2">
      <c r="A246" s="61">
        <f t="shared" si="24"/>
        <v>32</v>
      </c>
      <c r="B246" s="64" t="s">
        <v>154</v>
      </c>
      <c r="C246" s="61" t="s">
        <v>155</v>
      </c>
      <c r="D246" s="61"/>
      <c r="E246" s="61" t="s">
        <v>43</v>
      </c>
      <c r="F246" s="64" t="s">
        <v>79</v>
      </c>
      <c r="G246" s="61">
        <v>2</v>
      </c>
      <c r="H246" s="65">
        <v>3</v>
      </c>
      <c r="I246" s="66">
        <v>1408.8</v>
      </c>
      <c r="J246" s="66">
        <v>794</v>
      </c>
      <c r="K246" s="61">
        <v>288.7</v>
      </c>
      <c r="L246" s="65">
        <v>25</v>
      </c>
      <c r="M246" s="66">
        <f>'Раздел 2'!C246</f>
        <v>17321654.075000003</v>
      </c>
      <c r="N246" s="66">
        <v>0</v>
      </c>
      <c r="O246" s="66">
        <v>0</v>
      </c>
      <c r="P246" s="66">
        <f t="shared" ref="P246:P262" si="25">M246</f>
        <v>17321654.075000003</v>
      </c>
      <c r="Q246" s="70">
        <f t="shared" si="23"/>
        <v>21815.685232997486</v>
      </c>
      <c r="R246" s="61">
        <v>12180.6</v>
      </c>
      <c r="S246" s="61">
        <v>2021</v>
      </c>
      <c r="T246" s="32"/>
    </row>
    <row r="247" spans="1:20" s="72" customFormat="1" ht="12.75" customHeight="1" x14ac:dyDescent="0.2">
      <c r="A247" s="61">
        <f t="shared" si="24"/>
        <v>33</v>
      </c>
      <c r="B247" s="64" t="s">
        <v>157</v>
      </c>
      <c r="C247" s="61" t="s">
        <v>158</v>
      </c>
      <c r="D247" s="61"/>
      <c r="E247" s="61" t="s">
        <v>43</v>
      </c>
      <c r="F247" s="64" t="s">
        <v>79</v>
      </c>
      <c r="G247" s="61">
        <v>3</v>
      </c>
      <c r="H247" s="65">
        <v>2</v>
      </c>
      <c r="I247" s="66">
        <v>2185</v>
      </c>
      <c r="J247" s="66">
        <v>1745</v>
      </c>
      <c r="K247" s="61">
        <v>45.2</v>
      </c>
      <c r="L247" s="65">
        <v>30</v>
      </c>
      <c r="M247" s="66">
        <f>'Раздел 2'!C247</f>
        <v>4130721.662606</v>
      </c>
      <c r="N247" s="66">
        <v>0</v>
      </c>
      <c r="O247" s="66">
        <v>0</v>
      </c>
      <c r="P247" s="66">
        <f t="shared" si="25"/>
        <v>4130721.662606</v>
      </c>
      <c r="Q247" s="70">
        <f t="shared" si="23"/>
        <v>2367.1757378830944</v>
      </c>
      <c r="R247" s="61">
        <v>10477.1</v>
      </c>
      <c r="S247" s="61">
        <v>2021</v>
      </c>
      <c r="T247" s="71"/>
    </row>
    <row r="248" spans="1:20" s="72" customFormat="1" ht="12.75" customHeight="1" x14ac:dyDescent="0.2">
      <c r="A248" s="61">
        <f t="shared" si="24"/>
        <v>34</v>
      </c>
      <c r="B248" s="64" t="s">
        <v>161</v>
      </c>
      <c r="C248" s="61" t="s">
        <v>162</v>
      </c>
      <c r="D248" s="61"/>
      <c r="E248" s="61" t="s">
        <v>43</v>
      </c>
      <c r="F248" s="64" t="s">
        <v>163</v>
      </c>
      <c r="G248" s="61">
        <v>3</v>
      </c>
      <c r="H248" s="65">
        <v>2</v>
      </c>
      <c r="I248" s="66">
        <v>1796.37</v>
      </c>
      <c r="J248" s="66">
        <v>1152.5999999999999</v>
      </c>
      <c r="K248" s="61">
        <v>46.1</v>
      </c>
      <c r="L248" s="61">
        <v>26</v>
      </c>
      <c r="M248" s="66">
        <f>'Раздел 2'!C248</f>
        <v>6040339.7947200006</v>
      </c>
      <c r="N248" s="66">
        <v>0</v>
      </c>
      <c r="O248" s="66">
        <v>0</v>
      </c>
      <c r="P248" s="66">
        <f t="shared" si="25"/>
        <v>6040339.7947200006</v>
      </c>
      <c r="Q248" s="70">
        <f t="shared" si="23"/>
        <v>5240.621026132224</v>
      </c>
      <c r="R248" s="61">
        <v>10477.1</v>
      </c>
      <c r="S248" s="61">
        <v>2021</v>
      </c>
      <c r="T248" s="71"/>
    </row>
    <row r="249" spans="1:20" s="72" customFormat="1" ht="12.75" customHeight="1" x14ac:dyDescent="0.2">
      <c r="A249" s="61">
        <f t="shared" si="24"/>
        <v>35</v>
      </c>
      <c r="B249" s="64" t="s">
        <v>166</v>
      </c>
      <c r="C249" s="61" t="s">
        <v>167</v>
      </c>
      <c r="D249" s="61"/>
      <c r="E249" s="61" t="s">
        <v>43</v>
      </c>
      <c r="F249" s="64" t="s">
        <v>163</v>
      </c>
      <c r="G249" s="61">
        <v>3</v>
      </c>
      <c r="H249" s="65">
        <v>2</v>
      </c>
      <c r="I249" s="66">
        <v>1672</v>
      </c>
      <c r="J249" s="66">
        <v>1537</v>
      </c>
      <c r="K249" s="61">
        <v>78.17</v>
      </c>
      <c r="L249" s="61">
        <v>24</v>
      </c>
      <c r="M249" s="66">
        <f>'Раздел 2'!C249</f>
        <v>5668583.9450639999</v>
      </c>
      <c r="N249" s="66">
        <v>0</v>
      </c>
      <c r="O249" s="66">
        <v>0</v>
      </c>
      <c r="P249" s="66">
        <f t="shared" si="25"/>
        <v>5668583.9450639999</v>
      </c>
      <c r="Q249" s="70">
        <f t="shared" si="23"/>
        <v>3688.0832433728042</v>
      </c>
      <c r="R249" s="61">
        <v>10477.1</v>
      </c>
      <c r="S249" s="61">
        <v>2021</v>
      </c>
      <c r="T249" s="71"/>
    </row>
    <row r="250" spans="1:20" s="2" customFormat="1" ht="12.75" customHeight="1" x14ac:dyDescent="0.2">
      <c r="A250" s="61">
        <f t="shared" si="24"/>
        <v>36</v>
      </c>
      <c r="B250" s="64" t="s">
        <v>170</v>
      </c>
      <c r="C250" s="61" t="s">
        <v>171</v>
      </c>
      <c r="D250" s="61"/>
      <c r="E250" s="61" t="s">
        <v>43</v>
      </c>
      <c r="F250" s="64" t="s">
        <v>79</v>
      </c>
      <c r="G250" s="61">
        <v>2</v>
      </c>
      <c r="H250" s="65">
        <v>1</v>
      </c>
      <c r="I250" s="66">
        <v>514.6</v>
      </c>
      <c r="J250" s="66">
        <v>317.39999999999998</v>
      </c>
      <c r="K250" s="61">
        <v>179.1</v>
      </c>
      <c r="L250" s="65">
        <v>8</v>
      </c>
      <c r="M250" s="66">
        <f>'Раздел 2'!C250</f>
        <v>2949851.21</v>
      </c>
      <c r="N250" s="66">
        <v>0</v>
      </c>
      <c r="O250" s="66">
        <v>0</v>
      </c>
      <c r="P250" s="66">
        <f t="shared" si="25"/>
        <v>2949851.21</v>
      </c>
      <c r="Q250" s="70">
        <f t="shared" si="23"/>
        <v>9293.797132955262</v>
      </c>
      <c r="R250" s="61">
        <v>15566.4</v>
      </c>
      <c r="S250" s="61">
        <v>2021</v>
      </c>
      <c r="T250" s="32"/>
    </row>
    <row r="251" spans="1:20" s="2" customFormat="1" ht="12.75" customHeight="1" x14ac:dyDescent="0.2">
      <c r="A251" s="61">
        <f t="shared" si="24"/>
        <v>37</v>
      </c>
      <c r="B251" s="64" t="s">
        <v>180</v>
      </c>
      <c r="C251" s="61">
        <v>1957</v>
      </c>
      <c r="D251" s="61"/>
      <c r="E251" s="61" t="s">
        <v>43</v>
      </c>
      <c r="F251" s="64" t="s">
        <v>79</v>
      </c>
      <c r="G251" s="61">
        <v>2</v>
      </c>
      <c r="H251" s="61">
        <v>2</v>
      </c>
      <c r="I251" s="66">
        <v>627.5</v>
      </c>
      <c r="J251" s="66">
        <v>399.2</v>
      </c>
      <c r="K251" s="61">
        <v>61.9</v>
      </c>
      <c r="L251" s="61">
        <v>12</v>
      </c>
      <c r="M251" s="66">
        <f>'Раздел 2'!C251</f>
        <v>2253519.5082259998</v>
      </c>
      <c r="N251" s="66">
        <v>0</v>
      </c>
      <c r="O251" s="66">
        <v>0</v>
      </c>
      <c r="P251" s="66">
        <f t="shared" si="25"/>
        <v>2253519.5082259998</v>
      </c>
      <c r="Q251" s="70">
        <f t="shared" si="23"/>
        <v>5645.0889484619238</v>
      </c>
      <c r="R251" s="61">
        <v>15566.4</v>
      </c>
      <c r="S251" s="61">
        <v>2021</v>
      </c>
      <c r="T251" s="32"/>
    </row>
    <row r="252" spans="1:20" s="2" customFormat="1" ht="12.75" customHeight="1" x14ac:dyDescent="0.2">
      <c r="A252" s="61">
        <f t="shared" si="24"/>
        <v>38</v>
      </c>
      <c r="B252" s="64" t="s">
        <v>181</v>
      </c>
      <c r="C252" s="61">
        <v>1956</v>
      </c>
      <c r="D252" s="61"/>
      <c r="E252" s="61" t="s">
        <v>43</v>
      </c>
      <c r="F252" s="64" t="s">
        <v>79</v>
      </c>
      <c r="G252" s="61">
        <v>2</v>
      </c>
      <c r="H252" s="61">
        <v>2</v>
      </c>
      <c r="I252" s="66">
        <v>442.9</v>
      </c>
      <c r="J252" s="66">
        <v>392.9</v>
      </c>
      <c r="K252" s="61">
        <v>107.3</v>
      </c>
      <c r="L252" s="61">
        <v>8</v>
      </c>
      <c r="M252" s="66">
        <f>'Раздел 2'!C252</f>
        <v>3140865.42</v>
      </c>
      <c r="N252" s="66">
        <v>0</v>
      </c>
      <c r="O252" s="66">
        <v>0</v>
      </c>
      <c r="P252" s="66">
        <f t="shared" si="25"/>
        <v>3140865.42</v>
      </c>
      <c r="Q252" s="70">
        <f t="shared" si="23"/>
        <v>7994.0580809366256</v>
      </c>
      <c r="R252" s="61">
        <v>15566.4</v>
      </c>
      <c r="S252" s="61">
        <v>2021</v>
      </c>
      <c r="T252" s="32"/>
    </row>
    <row r="253" spans="1:20" s="2" customFormat="1" ht="12.75" customHeight="1" x14ac:dyDescent="0.2">
      <c r="A253" s="61">
        <f t="shared" si="24"/>
        <v>39</v>
      </c>
      <c r="B253" s="64" t="s">
        <v>191</v>
      </c>
      <c r="C253" s="61" t="s">
        <v>192</v>
      </c>
      <c r="D253" s="61"/>
      <c r="E253" s="61" t="s">
        <v>43</v>
      </c>
      <c r="F253" s="64" t="s">
        <v>79</v>
      </c>
      <c r="G253" s="61">
        <v>4</v>
      </c>
      <c r="H253" s="61">
        <v>3</v>
      </c>
      <c r="I253" s="66">
        <v>2087</v>
      </c>
      <c r="J253" s="66">
        <v>1849</v>
      </c>
      <c r="K253" s="61">
        <v>1847.2</v>
      </c>
      <c r="L253" s="61">
        <v>25</v>
      </c>
      <c r="M253" s="66">
        <f>'Раздел 2'!C253</f>
        <v>13123508.77</v>
      </c>
      <c r="N253" s="66">
        <v>0</v>
      </c>
      <c r="O253" s="66">
        <v>0</v>
      </c>
      <c r="P253" s="66">
        <f t="shared" si="25"/>
        <v>13123508.77</v>
      </c>
      <c r="Q253" s="70">
        <f t="shared" si="23"/>
        <v>7097.6250784207677</v>
      </c>
      <c r="R253" s="61">
        <v>12180.6</v>
      </c>
      <c r="S253" s="61">
        <v>2021</v>
      </c>
      <c r="T253" s="32"/>
    </row>
    <row r="254" spans="1:20" s="81" customFormat="1" ht="12.75" customHeight="1" x14ac:dyDescent="0.2">
      <c r="A254" s="61">
        <f t="shared" si="24"/>
        <v>40</v>
      </c>
      <c r="B254" s="64" t="s">
        <v>217</v>
      </c>
      <c r="C254" s="61">
        <v>1960</v>
      </c>
      <c r="D254" s="24"/>
      <c r="E254" s="61" t="s">
        <v>43</v>
      </c>
      <c r="F254" s="64" t="s">
        <v>202</v>
      </c>
      <c r="G254" s="61">
        <v>3</v>
      </c>
      <c r="H254" s="65">
        <v>2</v>
      </c>
      <c r="I254" s="66">
        <v>1485.36</v>
      </c>
      <c r="J254" s="66">
        <v>964.5</v>
      </c>
      <c r="K254" s="66">
        <v>887</v>
      </c>
      <c r="L254" s="65">
        <v>23</v>
      </c>
      <c r="M254" s="66">
        <f>'Раздел 2'!C254</f>
        <v>4926376.0632019993</v>
      </c>
      <c r="N254" s="66">
        <v>0</v>
      </c>
      <c r="O254" s="66">
        <v>0</v>
      </c>
      <c r="P254" s="66">
        <f t="shared" si="25"/>
        <v>4926376.0632019993</v>
      </c>
      <c r="Q254" s="70">
        <f t="shared" si="23"/>
        <v>5107.6993916039391</v>
      </c>
      <c r="R254" s="61">
        <v>10477.1</v>
      </c>
      <c r="S254" s="61">
        <v>2021</v>
      </c>
      <c r="T254" s="80"/>
    </row>
    <row r="255" spans="1:20" s="81" customFormat="1" ht="12.75" customHeight="1" x14ac:dyDescent="0.2">
      <c r="A255" s="61">
        <f t="shared" si="24"/>
        <v>41</v>
      </c>
      <c r="B255" s="64" t="s">
        <v>221</v>
      </c>
      <c r="C255" s="61" t="s">
        <v>222</v>
      </c>
      <c r="D255" s="24"/>
      <c r="E255" s="61" t="s">
        <v>43</v>
      </c>
      <c r="F255" s="64" t="s">
        <v>202</v>
      </c>
      <c r="G255" s="61">
        <v>4</v>
      </c>
      <c r="H255" s="65">
        <v>4</v>
      </c>
      <c r="I255" s="66">
        <v>2569.4</v>
      </c>
      <c r="J255" s="66">
        <v>2388.3000000000002</v>
      </c>
      <c r="K255" s="66">
        <v>2558.6</v>
      </c>
      <c r="L255" s="65">
        <v>36</v>
      </c>
      <c r="M255" s="66">
        <f>'Раздел 2'!C255</f>
        <v>11634162.73</v>
      </c>
      <c r="N255" s="66">
        <v>0</v>
      </c>
      <c r="O255" s="66">
        <v>0</v>
      </c>
      <c r="P255" s="66">
        <f t="shared" si="25"/>
        <v>11634162.73</v>
      </c>
      <c r="Q255" s="70">
        <f t="shared" si="23"/>
        <v>4871.3154670686263</v>
      </c>
      <c r="R255" s="61">
        <v>10477.1</v>
      </c>
      <c r="S255" s="61">
        <v>2021</v>
      </c>
      <c r="T255" s="80"/>
    </row>
    <row r="256" spans="1:20" s="81" customFormat="1" ht="12.75" customHeight="1" x14ac:dyDescent="0.2">
      <c r="A256" s="61">
        <f t="shared" si="24"/>
        <v>42</v>
      </c>
      <c r="B256" s="64" t="s">
        <v>205</v>
      </c>
      <c r="C256" s="61">
        <v>1940</v>
      </c>
      <c r="D256" s="24"/>
      <c r="E256" s="61" t="s">
        <v>43</v>
      </c>
      <c r="F256" s="64" t="s">
        <v>202</v>
      </c>
      <c r="G256" s="61">
        <v>4</v>
      </c>
      <c r="H256" s="65">
        <v>2</v>
      </c>
      <c r="I256" s="66">
        <v>1249.9000000000001</v>
      </c>
      <c r="J256" s="66">
        <v>827.9</v>
      </c>
      <c r="K256" s="66">
        <v>0</v>
      </c>
      <c r="L256" s="65">
        <v>16</v>
      </c>
      <c r="M256" s="66">
        <f>'Раздел 2'!C256</f>
        <v>280159.32</v>
      </c>
      <c r="N256" s="66">
        <v>0</v>
      </c>
      <c r="O256" s="66">
        <v>0</v>
      </c>
      <c r="P256" s="66">
        <f t="shared" si="25"/>
        <v>280159.32</v>
      </c>
      <c r="Q256" s="70">
        <f t="shared" si="23"/>
        <v>338.39753593429162</v>
      </c>
      <c r="R256" s="61">
        <v>12180.6</v>
      </c>
      <c r="S256" s="61">
        <v>2021</v>
      </c>
      <c r="T256" s="80"/>
    </row>
    <row r="257" spans="1:21" s="81" customFormat="1" ht="12.75" customHeight="1" x14ac:dyDescent="0.2">
      <c r="A257" s="61">
        <f t="shared" si="24"/>
        <v>43</v>
      </c>
      <c r="B257" s="64" t="s">
        <v>210</v>
      </c>
      <c r="C257" s="61">
        <v>1936</v>
      </c>
      <c r="D257" s="24"/>
      <c r="E257" s="61" t="s">
        <v>43</v>
      </c>
      <c r="F257" s="64" t="s">
        <v>202</v>
      </c>
      <c r="G257" s="61">
        <v>4</v>
      </c>
      <c r="H257" s="65">
        <v>7</v>
      </c>
      <c r="I257" s="66">
        <v>4482</v>
      </c>
      <c r="J257" s="66">
        <v>4297</v>
      </c>
      <c r="K257" s="66">
        <v>4163.7</v>
      </c>
      <c r="L257" s="65">
        <v>57</v>
      </c>
      <c r="M257" s="66">
        <f>'Раздел 2'!C257</f>
        <v>40239004.939999998</v>
      </c>
      <c r="N257" s="66">
        <v>0</v>
      </c>
      <c r="O257" s="66">
        <v>0</v>
      </c>
      <c r="P257" s="66">
        <f t="shared" si="25"/>
        <v>40239004.939999998</v>
      </c>
      <c r="Q257" s="70">
        <f t="shared" si="23"/>
        <v>9364.4414568303455</v>
      </c>
      <c r="R257" s="61">
        <v>10477.1</v>
      </c>
      <c r="S257" s="61">
        <v>2021</v>
      </c>
      <c r="T257" s="80"/>
    </row>
    <row r="258" spans="1:21" s="72" customFormat="1" ht="12.75" customHeight="1" x14ac:dyDescent="0.2">
      <c r="A258" s="61">
        <f t="shared" si="24"/>
        <v>44</v>
      </c>
      <c r="B258" s="64" t="s">
        <v>164</v>
      </c>
      <c r="C258" s="61" t="s">
        <v>165</v>
      </c>
      <c r="D258" s="61"/>
      <c r="E258" s="61" t="s">
        <v>43</v>
      </c>
      <c r="F258" s="64" t="s">
        <v>163</v>
      </c>
      <c r="G258" s="61">
        <v>3</v>
      </c>
      <c r="H258" s="65">
        <v>2</v>
      </c>
      <c r="I258" s="66">
        <v>1672</v>
      </c>
      <c r="J258" s="66">
        <v>1174.73</v>
      </c>
      <c r="K258" s="61">
        <v>51.28</v>
      </c>
      <c r="L258" s="61">
        <v>25</v>
      </c>
      <c r="M258" s="66">
        <f>'Раздел 2'!C258</f>
        <v>13311791.800000001</v>
      </c>
      <c r="N258" s="66">
        <v>0</v>
      </c>
      <c r="O258" s="66">
        <v>0</v>
      </c>
      <c r="P258" s="66">
        <f t="shared" si="25"/>
        <v>13311791.800000001</v>
      </c>
      <c r="Q258" s="70">
        <f t="shared" si="23"/>
        <v>11331.788410954006</v>
      </c>
      <c r="R258" s="61">
        <v>10477.1</v>
      </c>
      <c r="S258" s="61">
        <v>2021</v>
      </c>
      <c r="T258" s="71"/>
    </row>
    <row r="259" spans="1:21" s="2" customFormat="1" ht="12.75" customHeight="1" x14ac:dyDescent="0.2">
      <c r="A259" s="61">
        <f t="shared" si="24"/>
        <v>45</v>
      </c>
      <c r="B259" s="64" t="s">
        <v>48</v>
      </c>
      <c r="C259" s="61">
        <v>1961</v>
      </c>
      <c r="D259" s="61"/>
      <c r="E259" s="61" t="s">
        <v>43</v>
      </c>
      <c r="F259" s="64" t="s">
        <v>49</v>
      </c>
      <c r="G259" s="61">
        <v>4</v>
      </c>
      <c r="H259" s="65">
        <v>2</v>
      </c>
      <c r="I259" s="66">
        <v>2316</v>
      </c>
      <c r="J259" s="66">
        <v>1359</v>
      </c>
      <c r="K259" s="61">
        <v>1270.7</v>
      </c>
      <c r="L259" s="65">
        <v>32</v>
      </c>
      <c r="M259" s="66">
        <f>'Раздел 2'!C259</f>
        <v>16014858.220000003</v>
      </c>
      <c r="N259" s="66">
        <v>0</v>
      </c>
      <c r="O259" s="66">
        <v>0</v>
      </c>
      <c r="P259" s="66">
        <f t="shared" si="25"/>
        <v>16014858.220000003</v>
      </c>
      <c r="Q259" s="70">
        <f t="shared" si="23"/>
        <v>11784.295967623255</v>
      </c>
      <c r="R259" s="61">
        <v>10477.1</v>
      </c>
      <c r="S259" s="61">
        <v>2021</v>
      </c>
      <c r="T259" s="32"/>
    </row>
    <row r="260" spans="1:21" s="2" customFormat="1" ht="12.75" customHeight="1" x14ac:dyDescent="0.2">
      <c r="A260" s="61">
        <f t="shared" si="24"/>
        <v>46</v>
      </c>
      <c r="B260" s="64" t="s">
        <v>160</v>
      </c>
      <c r="C260" s="61">
        <v>1957</v>
      </c>
      <c r="D260" s="61"/>
      <c r="E260" s="61" t="s">
        <v>43</v>
      </c>
      <c r="F260" s="64" t="s">
        <v>79</v>
      </c>
      <c r="G260" s="61">
        <v>3</v>
      </c>
      <c r="H260" s="65">
        <v>2</v>
      </c>
      <c r="I260" s="66">
        <v>1068</v>
      </c>
      <c r="J260" s="66">
        <v>977</v>
      </c>
      <c r="K260" s="61">
        <v>884.1</v>
      </c>
      <c r="L260" s="61">
        <v>20</v>
      </c>
      <c r="M260" s="66">
        <f>'Раздел 2'!C260</f>
        <v>8434131.8599999994</v>
      </c>
      <c r="N260" s="66">
        <v>0</v>
      </c>
      <c r="O260" s="66">
        <v>0</v>
      </c>
      <c r="P260" s="66">
        <f t="shared" si="25"/>
        <v>8434131.8599999994</v>
      </c>
      <c r="Q260" s="70">
        <f t="shared" si="23"/>
        <v>8632.683582395086</v>
      </c>
      <c r="R260" s="61">
        <v>15566.4</v>
      </c>
      <c r="S260" s="61">
        <v>2021</v>
      </c>
      <c r="T260" s="32"/>
    </row>
    <row r="261" spans="1:21" s="2" customFormat="1" ht="12.75" customHeight="1" x14ac:dyDescent="0.2">
      <c r="A261" s="61">
        <f t="shared" si="24"/>
        <v>47</v>
      </c>
      <c r="B261" s="64" t="s">
        <v>88</v>
      </c>
      <c r="C261" s="61">
        <v>1958</v>
      </c>
      <c r="D261" s="24"/>
      <c r="E261" s="61" t="s">
        <v>43</v>
      </c>
      <c r="F261" s="64" t="s">
        <v>79</v>
      </c>
      <c r="G261" s="61">
        <v>3</v>
      </c>
      <c r="H261" s="65">
        <v>2</v>
      </c>
      <c r="I261" s="66">
        <v>1050.0999999999999</v>
      </c>
      <c r="J261" s="66">
        <v>960.1</v>
      </c>
      <c r="K261" s="66">
        <v>960.1</v>
      </c>
      <c r="L261" s="65">
        <v>18</v>
      </c>
      <c r="M261" s="66">
        <f>'Раздел 2'!C261</f>
        <v>8706634.089999998</v>
      </c>
      <c r="N261" s="66">
        <v>0</v>
      </c>
      <c r="O261" s="66">
        <v>0</v>
      </c>
      <c r="P261" s="66">
        <f t="shared" si="25"/>
        <v>8706634.089999998</v>
      </c>
      <c r="Q261" s="70">
        <f t="shared" si="23"/>
        <v>9068.4658785543143</v>
      </c>
      <c r="R261" s="61">
        <v>18972.7</v>
      </c>
      <c r="S261" s="61">
        <v>2021</v>
      </c>
      <c r="T261" s="32"/>
      <c r="U261" s="79"/>
    </row>
    <row r="262" spans="1:21" s="81" customFormat="1" ht="13.35" customHeight="1" x14ac:dyDescent="0.2">
      <c r="A262" s="245" t="s">
        <v>270</v>
      </c>
      <c r="B262" s="245"/>
      <c r="C262" s="45">
        <v>47</v>
      </c>
      <c r="D262" s="45"/>
      <c r="E262" s="45"/>
      <c r="F262" s="43"/>
      <c r="G262" s="45"/>
      <c r="H262" s="46"/>
      <c r="I262" s="50">
        <f t="shared" ref="I262:O262" si="26">SUM(I215:I261)</f>
        <v>69937.230000000025</v>
      </c>
      <c r="J262" s="50">
        <f t="shared" si="26"/>
        <v>55302.770000000011</v>
      </c>
      <c r="K262" s="50">
        <f t="shared" si="26"/>
        <v>35103.729999999989</v>
      </c>
      <c r="L262" s="50">
        <f t="shared" si="26"/>
        <v>1107</v>
      </c>
      <c r="M262" s="50">
        <f t="shared" si="26"/>
        <v>249319091.59815881</v>
      </c>
      <c r="N262" s="50">
        <f t="shared" si="26"/>
        <v>0</v>
      </c>
      <c r="O262" s="50">
        <f t="shared" si="26"/>
        <v>0</v>
      </c>
      <c r="P262" s="50">
        <f t="shared" si="25"/>
        <v>249319091.59815881</v>
      </c>
      <c r="Q262" s="82"/>
      <c r="R262" s="83"/>
      <c r="S262" s="45"/>
      <c r="T262" s="80"/>
    </row>
    <row r="263" spans="1:21" s="81" customFormat="1" ht="13.35" customHeight="1" x14ac:dyDescent="0.2">
      <c r="A263" s="244" t="s">
        <v>271</v>
      </c>
      <c r="B263" s="244"/>
      <c r="C263" s="29">
        <f>C262+C214+C170</f>
        <v>241</v>
      </c>
      <c r="D263" s="29"/>
      <c r="E263" s="29"/>
      <c r="F263" s="27"/>
      <c r="G263" s="29"/>
      <c r="H263" s="29"/>
      <c r="I263" s="30">
        <f>I262+I214+I170</f>
        <v>279447.26</v>
      </c>
      <c r="J263" s="30">
        <f>J262+J214+J170</f>
        <v>226441.31999999995</v>
      </c>
      <c r="K263" s="30">
        <f>K262+K214+K170</f>
        <v>161755.29999999999</v>
      </c>
      <c r="L263" s="29">
        <f>L262+L214+L170</f>
        <v>4680</v>
      </c>
      <c r="M263" s="30">
        <f>M170+M214+M262</f>
        <v>449503170.70293462</v>
      </c>
      <c r="N263" s="29"/>
      <c r="O263" s="29"/>
      <c r="P263" s="30">
        <f>P170+P214+P262</f>
        <v>449503170.70293462</v>
      </c>
      <c r="Q263" s="88"/>
      <c r="R263" s="88"/>
      <c r="S263" s="29"/>
      <c r="T263" s="80"/>
    </row>
    <row r="264" spans="1:21" s="2" customFormat="1" ht="13.35" customHeight="1" x14ac:dyDescent="0.2">
      <c r="A264" s="61"/>
      <c r="B264" s="62" t="s">
        <v>272</v>
      </c>
      <c r="C264" s="63"/>
      <c r="D264" s="61"/>
      <c r="E264" s="61"/>
      <c r="F264" s="64"/>
      <c r="G264" s="61"/>
      <c r="H264" s="65"/>
      <c r="I264" s="66"/>
      <c r="J264" s="66"/>
      <c r="K264" s="66"/>
      <c r="L264" s="65"/>
      <c r="M264" s="61"/>
      <c r="N264" s="61"/>
      <c r="O264" s="61"/>
      <c r="P264" s="69"/>
      <c r="Q264" s="70"/>
      <c r="R264" s="69"/>
      <c r="S264" s="61"/>
      <c r="T264" s="32"/>
    </row>
    <row r="265" spans="1:21" s="2" customFormat="1" ht="12.75" customHeight="1" x14ac:dyDescent="0.2">
      <c r="A265" s="61">
        <v>1</v>
      </c>
      <c r="B265" s="64" t="s">
        <v>273</v>
      </c>
      <c r="C265" s="61">
        <v>1963</v>
      </c>
      <c r="D265" s="61"/>
      <c r="E265" s="61" t="s">
        <v>43</v>
      </c>
      <c r="F265" s="64" t="s">
        <v>54</v>
      </c>
      <c r="G265" s="61">
        <v>2</v>
      </c>
      <c r="H265" s="65">
        <v>1</v>
      </c>
      <c r="I265" s="66">
        <v>352.8</v>
      </c>
      <c r="J265" s="66">
        <v>327.8</v>
      </c>
      <c r="K265" s="66">
        <v>0</v>
      </c>
      <c r="L265" s="65">
        <v>8</v>
      </c>
      <c r="M265" s="66">
        <v>21216</v>
      </c>
      <c r="N265" s="66">
        <v>0</v>
      </c>
      <c r="O265" s="66">
        <v>0</v>
      </c>
      <c r="P265" s="66">
        <f t="shared" ref="P265:P290" si="27">M265</f>
        <v>21216</v>
      </c>
      <c r="Q265" s="70">
        <f t="shared" ref="Q265:Q290" si="28">P265/J265</f>
        <v>64.722391702257468</v>
      </c>
      <c r="R265" s="61">
        <v>12882.22</v>
      </c>
      <c r="S265" s="61">
        <v>2019</v>
      </c>
      <c r="T265" s="32"/>
    </row>
    <row r="266" spans="1:21" s="2" customFormat="1" ht="12.75" customHeight="1" x14ac:dyDescent="0.2">
      <c r="A266" s="61">
        <v>2</v>
      </c>
      <c r="B266" s="64" t="s">
        <v>274</v>
      </c>
      <c r="C266" s="61">
        <v>1959</v>
      </c>
      <c r="D266" s="61">
        <v>1973</v>
      </c>
      <c r="E266" s="61" t="s">
        <v>43</v>
      </c>
      <c r="F266" s="64" t="s">
        <v>54</v>
      </c>
      <c r="G266" s="61">
        <v>2</v>
      </c>
      <c r="H266" s="65">
        <v>1</v>
      </c>
      <c r="I266" s="66">
        <v>363.2</v>
      </c>
      <c r="J266" s="66">
        <v>329.4</v>
      </c>
      <c r="K266" s="61">
        <v>291</v>
      </c>
      <c r="L266" s="65">
        <v>8</v>
      </c>
      <c r="M266" s="66">
        <v>27637</v>
      </c>
      <c r="N266" s="66">
        <v>0</v>
      </c>
      <c r="O266" s="66">
        <v>0</v>
      </c>
      <c r="P266" s="66">
        <f t="shared" si="27"/>
        <v>27637</v>
      </c>
      <c r="Q266" s="70">
        <f t="shared" si="28"/>
        <v>83.901032179720715</v>
      </c>
      <c r="R266" s="61">
        <v>12882.22</v>
      </c>
      <c r="S266" s="61">
        <v>2019</v>
      </c>
      <c r="T266" s="32"/>
    </row>
    <row r="267" spans="1:21" s="2" customFormat="1" ht="12.75" customHeight="1" x14ac:dyDescent="0.2">
      <c r="A267" s="61">
        <v>3</v>
      </c>
      <c r="B267" s="64" t="s">
        <v>275</v>
      </c>
      <c r="C267" s="61">
        <v>1966</v>
      </c>
      <c r="D267" s="61"/>
      <c r="E267" s="61" t="s">
        <v>43</v>
      </c>
      <c r="F267" s="64" t="s">
        <v>54</v>
      </c>
      <c r="G267" s="61">
        <v>2</v>
      </c>
      <c r="H267" s="65">
        <v>1</v>
      </c>
      <c r="I267" s="66">
        <v>367.8</v>
      </c>
      <c r="J267" s="66">
        <v>340.8</v>
      </c>
      <c r="K267" s="61">
        <v>171.6</v>
      </c>
      <c r="L267" s="65">
        <v>8</v>
      </c>
      <c r="M267" s="66">
        <v>22056</v>
      </c>
      <c r="N267" s="66">
        <v>0</v>
      </c>
      <c r="O267" s="66">
        <v>0</v>
      </c>
      <c r="P267" s="66">
        <f t="shared" si="27"/>
        <v>22056</v>
      </c>
      <c r="Q267" s="70">
        <f t="shared" si="28"/>
        <v>64.718309859154928</v>
      </c>
      <c r="R267" s="61">
        <v>12882.22</v>
      </c>
      <c r="S267" s="61">
        <v>2019</v>
      </c>
      <c r="T267" s="32"/>
    </row>
    <row r="268" spans="1:21" s="2" customFormat="1" ht="12.75" customHeight="1" x14ac:dyDescent="0.2">
      <c r="A268" s="61">
        <v>4</v>
      </c>
      <c r="B268" s="64" t="s">
        <v>276</v>
      </c>
      <c r="C268" s="61">
        <v>1963</v>
      </c>
      <c r="D268" s="61"/>
      <c r="E268" s="61" t="s">
        <v>43</v>
      </c>
      <c r="F268" s="64" t="s">
        <v>54</v>
      </c>
      <c r="G268" s="61">
        <v>2</v>
      </c>
      <c r="H268" s="65">
        <v>1</v>
      </c>
      <c r="I268" s="66">
        <v>374.3</v>
      </c>
      <c r="J268" s="66">
        <v>347.3</v>
      </c>
      <c r="K268" s="61">
        <v>265.3</v>
      </c>
      <c r="L268" s="65">
        <v>8</v>
      </c>
      <c r="M268" s="66">
        <v>27637</v>
      </c>
      <c r="N268" s="66">
        <v>0</v>
      </c>
      <c r="O268" s="66">
        <v>0</v>
      </c>
      <c r="P268" s="66">
        <f t="shared" si="27"/>
        <v>27637</v>
      </c>
      <c r="Q268" s="70">
        <f t="shared" si="28"/>
        <v>79.576734811402247</v>
      </c>
      <c r="R268" s="61">
        <v>12882.22</v>
      </c>
      <c r="S268" s="61">
        <v>2019</v>
      </c>
      <c r="T268" s="32"/>
    </row>
    <row r="269" spans="1:21" s="2" customFormat="1" ht="12.75" customHeight="1" x14ac:dyDescent="0.2">
      <c r="A269" s="61">
        <v>5</v>
      </c>
      <c r="B269" s="64" t="s">
        <v>277</v>
      </c>
      <c r="C269" s="61">
        <v>1954</v>
      </c>
      <c r="D269" s="61"/>
      <c r="E269" s="61" t="s">
        <v>43</v>
      </c>
      <c r="F269" s="64" t="s">
        <v>54</v>
      </c>
      <c r="G269" s="61">
        <v>2</v>
      </c>
      <c r="H269" s="65">
        <v>1</v>
      </c>
      <c r="I269" s="66">
        <v>420.9</v>
      </c>
      <c r="J269" s="66">
        <v>378.7</v>
      </c>
      <c r="K269" s="61">
        <v>235.1</v>
      </c>
      <c r="L269" s="65">
        <v>7</v>
      </c>
      <c r="M269" s="66">
        <v>24600</v>
      </c>
      <c r="N269" s="66">
        <v>0</v>
      </c>
      <c r="O269" s="66">
        <v>0</v>
      </c>
      <c r="P269" s="66">
        <f t="shared" si="27"/>
        <v>24600</v>
      </c>
      <c r="Q269" s="70">
        <f t="shared" si="28"/>
        <v>64.959070504357015</v>
      </c>
      <c r="R269" s="61">
        <v>12882.22</v>
      </c>
      <c r="S269" s="61">
        <v>2019</v>
      </c>
      <c r="T269" s="32"/>
    </row>
    <row r="270" spans="1:21" s="2" customFormat="1" ht="12.75" customHeight="1" x14ac:dyDescent="0.2">
      <c r="A270" s="61">
        <v>6</v>
      </c>
      <c r="B270" s="64" t="s">
        <v>278</v>
      </c>
      <c r="C270" s="61">
        <v>1961</v>
      </c>
      <c r="D270" s="61"/>
      <c r="E270" s="61" t="s">
        <v>43</v>
      </c>
      <c r="F270" s="64" t="s">
        <v>79</v>
      </c>
      <c r="G270" s="61">
        <v>2</v>
      </c>
      <c r="H270" s="65">
        <v>1</v>
      </c>
      <c r="I270" s="66">
        <v>299.39999999999998</v>
      </c>
      <c r="J270" s="66">
        <v>278</v>
      </c>
      <c r="K270" s="61">
        <v>209</v>
      </c>
      <c r="L270" s="65">
        <v>8</v>
      </c>
      <c r="M270" s="66">
        <v>26987</v>
      </c>
      <c r="N270" s="66">
        <v>0</v>
      </c>
      <c r="O270" s="66">
        <v>0</v>
      </c>
      <c r="P270" s="66">
        <f t="shared" si="27"/>
        <v>26987</v>
      </c>
      <c r="Q270" s="70">
        <f t="shared" si="28"/>
        <v>97.07553956834532</v>
      </c>
      <c r="R270" s="61">
        <v>12882.22</v>
      </c>
      <c r="S270" s="61">
        <v>2019</v>
      </c>
      <c r="T270" s="32"/>
    </row>
    <row r="271" spans="1:21" s="2" customFormat="1" ht="12.75" customHeight="1" x14ac:dyDescent="0.2">
      <c r="A271" s="61">
        <v>7</v>
      </c>
      <c r="B271" s="64" t="s">
        <v>279</v>
      </c>
      <c r="C271" s="61">
        <v>1960</v>
      </c>
      <c r="D271" s="61"/>
      <c r="E271" s="61" t="s">
        <v>43</v>
      </c>
      <c r="F271" s="64" t="s">
        <v>280</v>
      </c>
      <c r="G271" s="61">
        <v>2</v>
      </c>
      <c r="H271" s="65">
        <v>3</v>
      </c>
      <c r="I271" s="66">
        <v>332.6</v>
      </c>
      <c r="J271" s="66">
        <v>311.60000000000002</v>
      </c>
      <c r="K271" s="61">
        <v>73.099999999999994</v>
      </c>
      <c r="L271" s="65">
        <v>18</v>
      </c>
      <c r="M271" s="66">
        <v>29919</v>
      </c>
      <c r="N271" s="66">
        <v>0</v>
      </c>
      <c r="O271" s="66">
        <v>0</v>
      </c>
      <c r="P271" s="66">
        <f t="shared" si="27"/>
        <v>29919</v>
      </c>
      <c r="Q271" s="70">
        <f t="shared" si="28"/>
        <v>96.0173299101412</v>
      </c>
      <c r="R271" s="61">
        <v>12882.22</v>
      </c>
      <c r="S271" s="61">
        <v>2019</v>
      </c>
      <c r="T271" s="32"/>
    </row>
    <row r="272" spans="1:21" s="2" customFormat="1" ht="12.75" customHeight="1" x14ac:dyDescent="0.2">
      <c r="A272" s="61">
        <v>8</v>
      </c>
      <c r="B272" s="64" t="s">
        <v>281</v>
      </c>
      <c r="C272" s="61">
        <v>1958</v>
      </c>
      <c r="D272" s="61"/>
      <c r="E272" s="61" t="s">
        <v>43</v>
      </c>
      <c r="F272" s="64" t="s">
        <v>54</v>
      </c>
      <c r="G272" s="61">
        <v>2</v>
      </c>
      <c r="H272" s="65">
        <v>2</v>
      </c>
      <c r="I272" s="66">
        <v>535</v>
      </c>
      <c r="J272" s="66">
        <v>462.3</v>
      </c>
      <c r="K272" s="61">
        <v>199.1</v>
      </c>
      <c r="L272" s="65">
        <v>16</v>
      </c>
      <c r="M272" s="66">
        <v>14040</v>
      </c>
      <c r="N272" s="66">
        <v>0</v>
      </c>
      <c r="O272" s="66">
        <v>0</v>
      </c>
      <c r="P272" s="66">
        <f t="shared" si="27"/>
        <v>14040</v>
      </c>
      <c r="Q272" s="70">
        <f t="shared" si="28"/>
        <v>30.36988968202466</v>
      </c>
      <c r="R272" s="61">
        <v>12882.22</v>
      </c>
      <c r="S272" s="61">
        <v>2019</v>
      </c>
      <c r="T272" s="32"/>
    </row>
    <row r="273" spans="1:20" s="2" customFormat="1" ht="12.75" customHeight="1" x14ac:dyDescent="0.2">
      <c r="A273" s="61">
        <v>9</v>
      </c>
      <c r="B273" s="64" t="s">
        <v>282</v>
      </c>
      <c r="C273" s="61">
        <v>1963</v>
      </c>
      <c r="D273" s="61">
        <v>1980</v>
      </c>
      <c r="E273" s="61" t="s">
        <v>43</v>
      </c>
      <c r="F273" s="64" t="s">
        <v>54</v>
      </c>
      <c r="G273" s="61">
        <v>1</v>
      </c>
      <c r="H273" s="65">
        <v>2</v>
      </c>
      <c r="I273" s="66">
        <v>243</v>
      </c>
      <c r="J273" s="66">
        <v>217.1</v>
      </c>
      <c r="K273" s="66">
        <v>0</v>
      </c>
      <c r="L273" s="65">
        <v>6</v>
      </c>
      <c r="M273" s="66">
        <v>21792</v>
      </c>
      <c r="N273" s="66">
        <v>0</v>
      </c>
      <c r="O273" s="66">
        <v>0</v>
      </c>
      <c r="P273" s="66">
        <f t="shared" si="27"/>
        <v>21792</v>
      </c>
      <c r="Q273" s="70">
        <f t="shared" si="28"/>
        <v>100.37770612620912</v>
      </c>
      <c r="R273" s="61">
        <v>12882.22</v>
      </c>
      <c r="S273" s="61">
        <v>2019</v>
      </c>
      <c r="T273" s="32"/>
    </row>
    <row r="274" spans="1:20" s="2" customFormat="1" ht="12.75" customHeight="1" x14ac:dyDescent="0.2">
      <c r="A274" s="61">
        <v>10</v>
      </c>
      <c r="B274" s="64" t="s">
        <v>283</v>
      </c>
      <c r="C274" s="61">
        <v>1962</v>
      </c>
      <c r="D274" s="61"/>
      <c r="E274" s="61" t="s">
        <v>43</v>
      </c>
      <c r="F274" s="64" t="s">
        <v>79</v>
      </c>
      <c r="G274" s="61">
        <v>2</v>
      </c>
      <c r="H274" s="65">
        <v>1</v>
      </c>
      <c r="I274" s="66">
        <v>289.10000000000002</v>
      </c>
      <c r="J274" s="66">
        <v>269.2</v>
      </c>
      <c r="K274" s="61">
        <v>202.2</v>
      </c>
      <c r="L274" s="65">
        <v>8</v>
      </c>
      <c r="M274" s="66">
        <v>26590</v>
      </c>
      <c r="N274" s="66">
        <v>0</v>
      </c>
      <c r="O274" s="66">
        <v>0</v>
      </c>
      <c r="P274" s="66">
        <f t="shared" si="27"/>
        <v>26590</v>
      </c>
      <c r="Q274" s="70">
        <f t="shared" si="28"/>
        <v>98.774145616641903</v>
      </c>
      <c r="R274" s="61">
        <v>12882.22</v>
      </c>
      <c r="S274" s="61">
        <v>2019</v>
      </c>
      <c r="T274" s="32"/>
    </row>
    <row r="275" spans="1:20" s="2" customFormat="1" ht="12.75" customHeight="1" x14ac:dyDescent="0.2">
      <c r="A275" s="61">
        <v>11</v>
      </c>
      <c r="B275" s="64" t="s">
        <v>284</v>
      </c>
      <c r="C275" s="61">
        <v>1961</v>
      </c>
      <c r="D275" s="61"/>
      <c r="E275" s="61" t="s">
        <v>43</v>
      </c>
      <c r="F275" s="64" t="s">
        <v>54</v>
      </c>
      <c r="G275" s="61">
        <v>2</v>
      </c>
      <c r="H275" s="65">
        <v>2</v>
      </c>
      <c r="I275" s="66">
        <v>362.7</v>
      </c>
      <c r="J275" s="66">
        <v>336.7</v>
      </c>
      <c r="K275" s="61">
        <v>207.1</v>
      </c>
      <c r="L275" s="65">
        <v>8</v>
      </c>
      <c r="M275" s="66">
        <v>21792</v>
      </c>
      <c r="N275" s="66">
        <v>0</v>
      </c>
      <c r="O275" s="66">
        <v>0</v>
      </c>
      <c r="P275" s="66">
        <f t="shared" si="27"/>
        <v>21792</v>
      </c>
      <c r="Q275" s="70">
        <f t="shared" si="28"/>
        <v>64.722304722304727</v>
      </c>
      <c r="R275" s="61">
        <v>12882.22</v>
      </c>
      <c r="S275" s="61">
        <v>2019</v>
      </c>
      <c r="T275" s="32"/>
    </row>
    <row r="276" spans="1:20" s="2" customFormat="1" ht="12.75" customHeight="1" x14ac:dyDescent="0.2">
      <c r="A276" s="61">
        <v>12</v>
      </c>
      <c r="B276" s="64" t="s">
        <v>285</v>
      </c>
      <c r="C276" s="61">
        <v>1965</v>
      </c>
      <c r="D276" s="61"/>
      <c r="E276" s="61" t="s">
        <v>43</v>
      </c>
      <c r="F276" s="64" t="s">
        <v>54</v>
      </c>
      <c r="G276" s="61">
        <v>2</v>
      </c>
      <c r="H276" s="65">
        <v>2</v>
      </c>
      <c r="I276" s="66">
        <v>371.4</v>
      </c>
      <c r="J276" s="66">
        <v>333.1</v>
      </c>
      <c r="K276" s="61">
        <v>200.4</v>
      </c>
      <c r="L276" s="65">
        <v>8</v>
      </c>
      <c r="M276" s="66">
        <v>28381</v>
      </c>
      <c r="N276" s="66">
        <v>0</v>
      </c>
      <c r="O276" s="66">
        <v>0</v>
      </c>
      <c r="P276" s="66">
        <f t="shared" si="27"/>
        <v>28381</v>
      </c>
      <c r="Q276" s="70">
        <f t="shared" si="28"/>
        <v>85.202641849294494</v>
      </c>
      <c r="R276" s="61">
        <v>12882.22</v>
      </c>
      <c r="S276" s="61">
        <v>2019</v>
      </c>
      <c r="T276" s="32"/>
    </row>
    <row r="277" spans="1:20" s="2" customFormat="1" ht="12.75" customHeight="1" x14ac:dyDescent="0.2">
      <c r="A277" s="61">
        <v>13</v>
      </c>
      <c r="B277" s="64" t="s">
        <v>286</v>
      </c>
      <c r="C277" s="61">
        <v>1961</v>
      </c>
      <c r="D277" s="61"/>
      <c r="E277" s="61" t="s">
        <v>43</v>
      </c>
      <c r="F277" s="64" t="s">
        <v>54</v>
      </c>
      <c r="G277" s="61">
        <v>2</v>
      </c>
      <c r="H277" s="65">
        <v>2</v>
      </c>
      <c r="I277" s="66">
        <v>357.8</v>
      </c>
      <c r="J277" s="66">
        <v>331.8</v>
      </c>
      <c r="K277" s="61">
        <v>156.5</v>
      </c>
      <c r="L277" s="65">
        <v>8</v>
      </c>
      <c r="M277" s="66">
        <v>21473</v>
      </c>
      <c r="N277" s="66">
        <v>0</v>
      </c>
      <c r="O277" s="66">
        <v>0</v>
      </c>
      <c r="P277" s="66">
        <f t="shared" si="27"/>
        <v>21473</v>
      </c>
      <c r="Q277" s="70">
        <f t="shared" si="28"/>
        <v>64.716696805304395</v>
      </c>
      <c r="R277" s="61">
        <v>12882.22</v>
      </c>
      <c r="S277" s="61">
        <v>2019</v>
      </c>
      <c r="T277" s="32"/>
    </row>
    <row r="278" spans="1:20" s="2" customFormat="1" ht="12.75" customHeight="1" x14ac:dyDescent="0.2">
      <c r="A278" s="61">
        <v>14</v>
      </c>
      <c r="B278" s="64" t="s">
        <v>287</v>
      </c>
      <c r="C278" s="61">
        <v>1963</v>
      </c>
      <c r="D278" s="61"/>
      <c r="E278" s="61" t="s">
        <v>43</v>
      </c>
      <c r="F278" s="64" t="s">
        <v>288</v>
      </c>
      <c r="G278" s="61">
        <v>2</v>
      </c>
      <c r="H278" s="65">
        <v>2</v>
      </c>
      <c r="I278" s="66">
        <v>421.5</v>
      </c>
      <c r="J278" s="66">
        <v>380.8</v>
      </c>
      <c r="K278" s="61">
        <v>284.89999999999998</v>
      </c>
      <c r="L278" s="65">
        <v>8</v>
      </c>
      <c r="M278" s="66">
        <v>31923</v>
      </c>
      <c r="N278" s="66">
        <v>0</v>
      </c>
      <c r="O278" s="66">
        <v>0</v>
      </c>
      <c r="P278" s="66">
        <f t="shared" si="27"/>
        <v>31923</v>
      </c>
      <c r="Q278" s="70">
        <f t="shared" si="28"/>
        <v>83.831407563025209</v>
      </c>
      <c r="R278" s="61">
        <v>12882.22</v>
      </c>
      <c r="S278" s="61">
        <v>2019</v>
      </c>
      <c r="T278" s="32"/>
    </row>
    <row r="279" spans="1:20" s="2" customFormat="1" ht="12.75" customHeight="1" x14ac:dyDescent="0.2">
      <c r="A279" s="61">
        <v>15</v>
      </c>
      <c r="B279" s="64" t="s">
        <v>289</v>
      </c>
      <c r="C279" s="61">
        <v>1963</v>
      </c>
      <c r="D279" s="61"/>
      <c r="E279" s="61" t="s">
        <v>43</v>
      </c>
      <c r="F279" s="64" t="s">
        <v>288</v>
      </c>
      <c r="G279" s="61">
        <v>2</v>
      </c>
      <c r="H279" s="65">
        <v>2</v>
      </c>
      <c r="I279" s="66">
        <v>422.5</v>
      </c>
      <c r="J279" s="66">
        <v>380.4</v>
      </c>
      <c r="K279" s="66">
        <v>0</v>
      </c>
      <c r="L279" s="65">
        <v>8</v>
      </c>
      <c r="M279" s="66">
        <v>31923</v>
      </c>
      <c r="N279" s="66">
        <v>0</v>
      </c>
      <c r="O279" s="66">
        <v>0</v>
      </c>
      <c r="P279" s="66">
        <f t="shared" si="27"/>
        <v>31923</v>
      </c>
      <c r="Q279" s="70">
        <f t="shared" si="28"/>
        <v>83.919558359621462</v>
      </c>
      <c r="R279" s="61">
        <v>12882.22</v>
      </c>
      <c r="S279" s="61">
        <v>2019</v>
      </c>
      <c r="T279" s="32"/>
    </row>
    <row r="280" spans="1:20" s="2" customFormat="1" ht="12.75" customHeight="1" x14ac:dyDescent="0.2">
      <c r="A280" s="61">
        <v>16</v>
      </c>
      <c r="B280" s="64" t="s">
        <v>290</v>
      </c>
      <c r="C280" s="61">
        <v>1963</v>
      </c>
      <c r="D280" s="61"/>
      <c r="E280" s="61" t="s">
        <v>43</v>
      </c>
      <c r="F280" s="64" t="s">
        <v>288</v>
      </c>
      <c r="G280" s="61">
        <v>2</v>
      </c>
      <c r="H280" s="65">
        <v>2</v>
      </c>
      <c r="I280" s="66">
        <v>422.7</v>
      </c>
      <c r="J280" s="66">
        <v>380.4</v>
      </c>
      <c r="K280" s="66">
        <v>0</v>
      </c>
      <c r="L280" s="65">
        <v>8</v>
      </c>
      <c r="M280" s="66">
        <v>31923</v>
      </c>
      <c r="N280" s="66">
        <v>0</v>
      </c>
      <c r="O280" s="66">
        <v>0</v>
      </c>
      <c r="P280" s="66">
        <f t="shared" si="27"/>
        <v>31923</v>
      </c>
      <c r="Q280" s="70">
        <f t="shared" si="28"/>
        <v>83.919558359621462</v>
      </c>
      <c r="R280" s="61">
        <v>12882.22</v>
      </c>
      <c r="S280" s="61">
        <v>2019</v>
      </c>
      <c r="T280" s="32"/>
    </row>
    <row r="281" spans="1:20" s="2" customFormat="1" ht="12.75" customHeight="1" x14ac:dyDescent="0.2">
      <c r="A281" s="61">
        <v>17</v>
      </c>
      <c r="B281" s="64" t="s">
        <v>291</v>
      </c>
      <c r="C281" s="61">
        <v>1963</v>
      </c>
      <c r="D281" s="61"/>
      <c r="E281" s="61" t="s">
        <v>43</v>
      </c>
      <c r="F281" s="64" t="s">
        <v>288</v>
      </c>
      <c r="G281" s="61">
        <v>2</v>
      </c>
      <c r="H281" s="65">
        <v>2</v>
      </c>
      <c r="I281" s="66">
        <v>404</v>
      </c>
      <c r="J281" s="66">
        <v>382.3</v>
      </c>
      <c r="K281" s="61">
        <v>94.8</v>
      </c>
      <c r="L281" s="65">
        <v>8</v>
      </c>
      <c r="M281" s="66">
        <v>31923</v>
      </c>
      <c r="N281" s="66">
        <v>0</v>
      </c>
      <c r="O281" s="66">
        <v>0</v>
      </c>
      <c r="P281" s="66">
        <f t="shared" si="27"/>
        <v>31923</v>
      </c>
      <c r="Q281" s="70">
        <f t="shared" si="28"/>
        <v>83.502484959455927</v>
      </c>
      <c r="R281" s="61">
        <v>12882.22</v>
      </c>
      <c r="S281" s="61">
        <v>2019</v>
      </c>
      <c r="T281" s="32"/>
    </row>
    <row r="282" spans="1:20" s="2" customFormat="1" ht="12.75" customHeight="1" x14ac:dyDescent="0.2">
      <c r="A282" s="61">
        <v>18</v>
      </c>
      <c r="B282" s="64" t="s">
        <v>292</v>
      </c>
      <c r="C282" s="61">
        <v>1963</v>
      </c>
      <c r="D282" s="61"/>
      <c r="E282" s="61" t="s">
        <v>43</v>
      </c>
      <c r="F282" s="64" t="s">
        <v>288</v>
      </c>
      <c r="G282" s="61">
        <v>2</v>
      </c>
      <c r="H282" s="65">
        <v>2</v>
      </c>
      <c r="I282" s="66">
        <v>401.9</v>
      </c>
      <c r="J282" s="66">
        <v>379.9</v>
      </c>
      <c r="K282" s="61">
        <v>147.6</v>
      </c>
      <c r="L282" s="65">
        <v>8</v>
      </c>
      <c r="M282" s="66">
        <v>31278</v>
      </c>
      <c r="N282" s="66">
        <v>0</v>
      </c>
      <c r="O282" s="66">
        <v>0</v>
      </c>
      <c r="P282" s="66">
        <f t="shared" si="27"/>
        <v>31278</v>
      </c>
      <c r="Q282" s="70">
        <f t="shared" si="28"/>
        <v>82.332192682284813</v>
      </c>
      <c r="R282" s="61">
        <v>12882.22</v>
      </c>
      <c r="S282" s="61">
        <v>2019</v>
      </c>
      <c r="T282" s="32"/>
    </row>
    <row r="283" spans="1:20" s="2" customFormat="1" ht="12.75" customHeight="1" x14ac:dyDescent="0.2">
      <c r="A283" s="61">
        <v>19</v>
      </c>
      <c r="B283" s="64" t="s">
        <v>293</v>
      </c>
      <c r="C283" s="61">
        <v>1964</v>
      </c>
      <c r="D283" s="61"/>
      <c r="E283" s="61" t="s">
        <v>43</v>
      </c>
      <c r="F283" s="64" t="s">
        <v>288</v>
      </c>
      <c r="G283" s="61">
        <v>2</v>
      </c>
      <c r="H283" s="65">
        <v>2</v>
      </c>
      <c r="I283" s="66">
        <v>382.6</v>
      </c>
      <c r="J283" s="66">
        <v>382.4</v>
      </c>
      <c r="K283" s="61">
        <v>42.5</v>
      </c>
      <c r="L283" s="65">
        <v>8</v>
      </c>
      <c r="M283" s="66">
        <v>30989</v>
      </c>
      <c r="N283" s="66">
        <v>0</v>
      </c>
      <c r="O283" s="66">
        <v>0</v>
      </c>
      <c r="P283" s="66">
        <f t="shared" si="27"/>
        <v>30989</v>
      </c>
      <c r="Q283" s="70">
        <f t="shared" si="28"/>
        <v>81.038179916318001</v>
      </c>
      <c r="R283" s="61">
        <v>12882.22</v>
      </c>
      <c r="S283" s="61">
        <v>2019</v>
      </c>
      <c r="T283" s="32"/>
    </row>
    <row r="284" spans="1:20" s="2" customFormat="1" ht="12.75" customHeight="1" x14ac:dyDescent="0.2">
      <c r="A284" s="61">
        <v>20</v>
      </c>
      <c r="B284" s="64" t="s">
        <v>294</v>
      </c>
      <c r="C284" s="61">
        <v>1955</v>
      </c>
      <c r="D284" s="61"/>
      <c r="E284" s="61" t="s">
        <v>43</v>
      </c>
      <c r="F284" s="64" t="s">
        <v>79</v>
      </c>
      <c r="G284" s="61">
        <v>2</v>
      </c>
      <c r="H284" s="65">
        <v>2</v>
      </c>
      <c r="I284" s="66">
        <v>375.1</v>
      </c>
      <c r="J284" s="66">
        <v>331.4</v>
      </c>
      <c r="K284" s="61">
        <v>93.5</v>
      </c>
      <c r="L284" s="65">
        <v>8</v>
      </c>
      <c r="M284" s="66">
        <v>24285</v>
      </c>
      <c r="N284" s="66">
        <v>0</v>
      </c>
      <c r="O284" s="66">
        <v>0</v>
      </c>
      <c r="P284" s="66">
        <f t="shared" si="27"/>
        <v>24285</v>
      </c>
      <c r="Q284" s="70">
        <f t="shared" si="28"/>
        <v>73.280024140012074</v>
      </c>
      <c r="R284" s="61">
        <v>12882.22</v>
      </c>
      <c r="S284" s="61">
        <v>2019</v>
      </c>
      <c r="T284" s="32"/>
    </row>
    <row r="285" spans="1:20" s="2" customFormat="1" ht="12.75" customHeight="1" x14ac:dyDescent="0.2">
      <c r="A285" s="61">
        <v>21</v>
      </c>
      <c r="B285" s="64" t="s">
        <v>295</v>
      </c>
      <c r="C285" s="61">
        <v>1955</v>
      </c>
      <c r="D285" s="61"/>
      <c r="E285" s="61" t="s">
        <v>43</v>
      </c>
      <c r="F285" s="64" t="s">
        <v>79</v>
      </c>
      <c r="G285" s="61">
        <v>2</v>
      </c>
      <c r="H285" s="65">
        <v>2</v>
      </c>
      <c r="I285" s="66">
        <v>422</v>
      </c>
      <c r="J285" s="66">
        <v>367.7</v>
      </c>
      <c r="K285" s="61">
        <v>133.69999999999999</v>
      </c>
      <c r="L285" s="65">
        <v>8</v>
      </c>
      <c r="M285" s="66">
        <v>25155</v>
      </c>
      <c r="N285" s="66">
        <v>0</v>
      </c>
      <c r="O285" s="66">
        <v>0</v>
      </c>
      <c r="P285" s="66">
        <f t="shared" si="27"/>
        <v>25155</v>
      </c>
      <c r="Q285" s="70">
        <f t="shared" si="28"/>
        <v>68.411748708186025</v>
      </c>
      <c r="R285" s="61">
        <v>12882.22</v>
      </c>
      <c r="S285" s="61">
        <v>2019</v>
      </c>
      <c r="T285" s="32"/>
    </row>
    <row r="286" spans="1:20" s="2" customFormat="1" ht="12.75" customHeight="1" x14ac:dyDescent="0.2">
      <c r="A286" s="61">
        <v>22</v>
      </c>
      <c r="B286" s="64" t="s">
        <v>296</v>
      </c>
      <c r="C286" s="61">
        <v>1965</v>
      </c>
      <c r="D286" s="61"/>
      <c r="E286" s="61" t="s">
        <v>43</v>
      </c>
      <c r="F286" s="64" t="s">
        <v>288</v>
      </c>
      <c r="G286" s="61">
        <v>2</v>
      </c>
      <c r="H286" s="65">
        <v>2</v>
      </c>
      <c r="I286" s="66">
        <v>419.4</v>
      </c>
      <c r="J286" s="66">
        <v>378.4</v>
      </c>
      <c r="K286" s="61">
        <v>106.1</v>
      </c>
      <c r="L286" s="65">
        <v>8</v>
      </c>
      <c r="M286" s="66">
        <v>31923</v>
      </c>
      <c r="N286" s="66">
        <v>0</v>
      </c>
      <c r="O286" s="66">
        <v>0</v>
      </c>
      <c r="P286" s="66">
        <f t="shared" si="27"/>
        <v>31923</v>
      </c>
      <c r="Q286" s="70">
        <f t="shared" si="28"/>
        <v>84.363107822410157</v>
      </c>
      <c r="R286" s="61">
        <v>12882.22</v>
      </c>
      <c r="S286" s="61">
        <v>2019</v>
      </c>
      <c r="T286" s="32"/>
    </row>
    <row r="287" spans="1:20" s="2" customFormat="1" ht="12.75" customHeight="1" x14ac:dyDescent="0.2">
      <c r="A287" s="61">
        <v>23</v>
      </c>
      <c r="B287" s="64" t="s">
        <v>297</v>
      </c>
      <c r="C287" s="61">
        <v>1958</v>
      </c>
      <c r="D287" s="61"/>
      <c r="E287" s="61" t="s">
        <v>43</v>
      </c>
      <c r="F287" s="64" t="s">
        <v>79</v>
      </c>
      <c r="G287" s="61">
        <v>2</v>
      </c>
      <c r="H287" s="65">
        <v>2</v>
      </c>
      <c r="I287" s="66">
        <v>380.3</v>
      </c>
      <c r="J287" s="66">
        <v>336</v>
      </c>
      <c r="K287" s="61">
        <v>52.8</v>
      </c>
      <c r="L287" s="65">
        <v>8</v>
      </c>
      <c r="M287" s="66">
        <v>24285</v>
      </c>
      <c r="N287" s="66">
        <v>0</v>
      </c>
      <c r="O287" s="66">
        <v>0</v>
      </c>
      <c r="P287" s="66">
        <f t="shared" si="27"/>
        <v>24285</v>
      </c>
      <c r="Q287" s="70">
        <f t="shared" si="28"/>
        <v>72.276785714285708</v>
      </c>
      <c r="R287" s="61">
        <v>12882.22</v>
      </c>
      <c r="S287" s="61">
        <v>2019</v>
      </c>
      <c r="T287" s="32"/>
    </row>
    <row r="288" spans="1:20" s="2" customFormat="1" ht="12.75" customHeight="1" x14ac:dyDescent="0.2">
      <c r="A288" s="61">
        <v>24</v>
      </c>
      <c r="B288" s="64" t="s">
        <v>298</v>
      </c>
      <c r="C288" s="61">
        <v>1961</v>
      </c>
      <c r="D288" s="61"/>
      <c r="E288" s="61" t="s">
        <v>43</v>
      </c>
      <c r="F288" s="64" t="s">
        <v>79</v>
      </c>
      <c r="G288" s="61">
        <v>2</v>
      </c>
      <c r="H288" s="65">
        <v>2</v>
      </c>
      <c r="I288" s="66">
        <v>492.6</v>
      </c>
      <c r="J288" s="66">
        <v>449.8</v>
      </c>
      <c r="K288" s="61">
        <v>417.2</v>
      </c>
      <c r="L288" s="65">
        <v>12</v>
      </c>
      <c r="M288" s="66">
        <v>145548.98000000001</v>
      </c>
      <c r="N288" s="66">
        <v>0</v>
      </c>
      <c r="O288" s="66">
        <v>0</v>
      </c>
      <c r="P288" s="66">
        <f t="shared" si="27"/>
        <v>145548.98000000001</v>
      </c>
      <c r="Q288" s="70">
        <f t="shared" si="28"/>
        <v>323.5859937750111</v>
      </c>
      <c r="R288" s="61">
        <v>12882.22</v>
      </c>
      <c r="S288" s="61">
        <v>2019</v>
      </c>
      <c r="T288" s="32"/>
    </row>
    <row r="289" spans="1:20" s="2" customFormat="1" ht="12.75" customHeight="1" x14ac:dyDescent="0.2">
      <c r="A289" s="61">
        <v>25</v>
      </c>
      <c r="B289" s="64" t="s">
        <v>299</v>
      </c>
      <c r="C289" s="61">
        <v>1959</v>
      </c>
      <c r="D289" s="61"/>
      <c r="E289" s="61" t="s">
        <v>43</v>
      </c>
      <c r="F289" s="64" t="s">
        <v>54</v>
      </c>
      <c r="G289" s="61">
        <v>2</v>
      </c>
      <c r="H289" s="65">
        <v>1</v>
      </c>
      <c r="I289" s="66">
        <v>442.03</v>
      </c>
      <c r="J289" s="66">
        <v>407.5</v>
      </c>
      <c r="K289" s="61">
        <v>360.6</v>
      </c>
      <c r="L289" s="65">
        <v>8</v>
      </c>
      <c r="M289" s="66">
        <v>32961</v>
      </c>
      <c r="N289" s="66">
        <v>0</v>
      </c>
      <c r="O289" s="66">
        <v>0</v>
      </c>
      <c r="P289" s="66">
        <f t="shared" si="27"/>
        <v>32961</v>
      </c>
      <c r="Q289" s="70">
        <f t="shared" si="28"/>
        <v>80.885889570552152</v>
      </c>
      <c r="R289" s="61">
        <v>12882.22</v>
      </c>
      <c r="S289" s="61">
        <v>2019</v>
      </c>
      <c r="T289" s="32"/>
    </row>
    <row r="290" spans="1:20" s="2" customFormat="1" ht="12.75" customHeight="1" x14ac:dyDescent="0.2">
      <c r="A290" s="61">
        <v>26</v>
      </c>
      <c r="B290" s="64" t="s">
        <v>300</v>
      </c>
      <c r="C290" s="61">
        <v>1962</v>
      </c>
      <c r="D290" s="61"/>
      <c r="E290" s="61" t="s">
        <v>43</v>
      </c>
      <c r="F290" s="64" t="s">
        <v>79</v>
      </c>
      <c r="G290" s="61">
        <v>3</v>
      </c>
      <c r="H290" s="65">
        <v>2</v>
      </c>
      <c r="I290" s="66">
        <v>946.9</v>
      </c>
      <c r="J290" s="66">
        <v>866</v>
      </c>
      <c r="K290" s="66">
        <v>866</v>
      </c>
      <c r="L290" s="65">
        <v>18</v>
      </c>
      <c r="M290" s="66">
        <v>280225.47600000002</v>
      </c>
      <c r="N290" s="66">
        <v>0</v>
      </c>
      <c r="O290" s="66">
        <v>0</v>
      </c>
      <c r="P290" s="66">
        <f t="shared" si="27"/>
        <v>280225.47600000002</v>
      </c>
      <c r="Q290" s="70">
        <f t="shared" si="28"/>
        <v>323.58600000000001</v>
      </c>
      <c r="R290" s="61">
        <v>12882.22</v>
      </c>
      <c r="S290" s="61">
        <v>2019</v>
      </c>
      <c r="T290" s="32"/>
    </row>
    <row r="291" spans="1:20" s="2" customFormat="1" ht="12.75" customHeight="1" x14ac:dyDescent="0.2">
      <c r="A291" s="245" t="s">
        <v>301</v>
      </c>
      <c r="B291" s="245"/>
      <c r="C291" s="45">
        <v>26</v>
      </c>
      <c r="D291" s="45"/>
      <c r="E291" s="45"/>
      <c r="F291" s="43"/>
      <c r="G291" s="45"/>
      <c r="H291" s="46"/>
      <c r="I291" s="50">
        <f>SUM(I265:I290)</f>
        <v>10603.53</v>
      </c>
      <c r="J291" s="50">
        <f>SUM(J265:J290)</f>
        <v>9686.7999999999975</v>
      </c>
      <c r="K291" s="50">
        <f>SUM(K265:K290)</f>
        <v>4810.0999999999995</v>
      </c>
      <c r="L291" s="45">
        <f>SUM(L265:L290)</f>
        <v>237</v>
      </c>
      <c r="M291" s="50">
        <f>SUM(M265:M290)</f>
        <v>1068462.456</v>
      </c>
      <c r="N291" s="50"/>
      <c r="O291" s="50"/>
      <c r="P291" s="50">
        <f>SUM(P265:P290)</f>
        <v>1068462.456</v>
      </c>
      <c r="Q291" s="82"/>
      <c r="R291" s="82"/>
      <c r="S291" s="45"/>
      <c r="T291" s="32"/>
    </row>
    <row r="292" spans="1:20" s="2" customFormat="1" ht="12.75" customHeight="1" x14ac:dyDescent="0.2">
      <c r="A292" s="61">
        <v>1</v>
      </c>
      <c r="B292" s="64" t="s">
        <v>302</v>
      </c>
      <c r="C292" s="61">
        <v>1957</v>
      </c>
      <c r="D292" s="24"/>
      <c r="E292" s="61" t="s">
        <v>43</v>
      </c>
      <c r="F292" s="64" t="s">
        <v>303</v>
      </c>
      <c r="G292" s="61">
        <v>2</v>
      </c>
      <c r="H292" s="61">
        <v>2</v>
      </c>
      <c r="I292" s="66">
        <v>468.4</v>
      </c>
      <c r="J292" s="66">
        <v>422.2</v>
      </c>
      <c r="K292" s="66">
        <v>246.3</v>
      </c>
      <c r="L292" s="61">
        <v>8</v>
      </c>
      <c r="M292" s="66">
        <v>40985</v>
      </c>
      <c r="N292" s="66">
        <v>0</v>
      </c>
      <c r="O292" s="66">
        <v>0</v>
      </c>
      <c r="P292" s="66">
        <f t="shared" ref="P292:P298" si="29">M292</f>
        <v>40985</v>
      </c>
      <c r="Q292" s="70">
        <f t="shared" ref="Q292:Q298" si="30">P292/J292</f>
        <v>97.074846044528655</v>
      </c>
      <c r="R292" s="61">
        <v>12882.22</v>
      </c>
      <c r="S292" s="61">
        <v>2020</v>
      </c>
      <c r="T292" s="32"/>
    </row>
    <row r="293" spans="1:20" s="2" customFormat="1" ht="12.75" customHeight="1" x14ac:dyDescent="0.2">
      <c r="A293" s="61">
        <v>2</v>
      </c>
      <c r="B293" s="64" t="s">
        <v>304</v>
      </c>
      <c r="C293" s="61">
        <v>1959</v>
      </c>
      <c r="D293" s="24"/>
      <c r="E293" s="61" t="s">
        <v>43</v>
      </c>
      <c r="F293" s="64" t="s">
        <v>305</v>
      </c>
      <c r="G293" s="61">
        <v>2</v>
      </c>
      <c r="H293" s="61">
        <v>1</v>
      </c>
      <c r="I293" s="66">
        <v>399.7</v>
      </c>
      <c r="J293" s="66">
        <v>360.5</v>
      </c>
      <c r="K293" s="66">
        <v>315.2</v>
      </c>
      <c r="L293" s="61">
        <v>8</v>
      </c>
      <c r="M293" s="66">
        <v>34995</v>
      </c>
      <c r="N293" s="66">
        <v>0</v>
      </c>
      <c r="O293" s="66">
        <v>0</v>
      </c>
      <c r="P293" s="66">
        <f t="shared" si="29"/>
        <v>34995</v>
      </c>
      <c r="Q293" s="70">
        <f t="shared" si="30"/>
        <v>97.07350901525659</v>
      </c>
      <c r="R293" s="61">
        <v>12882.22</v>
      </c>
      <c r="S293" s="61">
        <v>2020</v>
      </c>
      <c r="T293" s="32"/>
    </row>
    <row r="294" spans="1:20" s="2" customFormat="1" ht="12.75" customHeight="1" x14ac:dyDescent="0.2">
      <c r="A294" s="61">
        <v>3</v>
      </c>
      <c r="B294" s="64" t="s">
        <v>306</v>
      </c>
      <c r="C294" s="61">
        <v>1962</v>
      </c>
      <c r="D294" s="24"/>
      <c r="E294" s="61" t="s">
        <v>43</v>
      </c>
      <c r="F294" s="64" t="s">
        <v>79</v>
      </c>
      <c r="G294" s="61">
        <v>2</v>
      </c>
      <c r="H294" s="61">
        <v>2</v>
      </c>
      <c r="I294" s="66">
        <v>592.9</v>
      </c>
      <c r="J294" s="66">
        <v>545</v>
      </c>
      <c r="K294" s="66">
        <v>409.3</v>
      </c>
      <c r="L294" s="61">
        <v>15</v>
      </c>
      <c r="M294" s="66">
        <v>52906</v>
      </c>
      <c r="N294" s="66">
        <v>0</v>
      </c>
      <c r="O294" s="66">
        <v>0</v>
      </c>
      <c r="P294" s="66">
        <f t="shared" si="29"/>
        <v>52906</v>
      </c>
      <c r="Q294" s="70">
        <f t="shared" si="30"/>
        <v>97.075229357798165</v>
      </c>
      <c r="R294" s="61">
        <v>12882.22</v>
      </c>
      <c r="S294" s="61">
        <v>2020</v>
      </c>
      <c r="T294" s="32"/>
    </row>
    <row r="295" spans="1:20" s="72" customFormat="1" ht="12.75" customHeight="1" x14ac:dyDescent="0.2">
      <c r="A295" s="61">
        <v>4</v>
      </c>
      <c r="B295" s="64" t="s">
        <v>298</v>
      </c>
      <c r="C295" s="61">
        <v>1961</v>
      </c>
      <c r="D295" s="61"/>
      <c r="E295" s="61" t="s">
        <v>43</v>
      </c>
      <c r="F295" s="64" t="s">
        <v>79</v>
      </c>
      <c r="G295" s="61">
        <v>2</v>
      </c>
      <c r="H295" s="61">
        <v>2</v>
      </c>
      <c r="I295" s="66">
        <v>492.6</v>
      </c>
      <c r="J295" s="66">
        <v>449.8</v>
      </c>
      <c r="K295" s="61">
        <v>417.2</v>
      </c>
      <c r="L295" s="61">
        <v>12</v>
      </c>
      <c r="M295" s="66">
        <v>2441817.06</v>
      </c>
      <c r="N295" s="66">
        <v>0</v>
      </c>
      <c r="O295" s="66">
        <v>0</v>
      </c>
      <c r="P295" s="66">
        <f t="shared" si="29"/>
        <v>2441817.06</v>
      </c>
      <c r="Q295" s="70">
        <f t="shared" si="30"/>
        <v>5428.6728768341482</v>
      </c>
      <c r="R295" s="61">
        <v>12882.22</v>
      </c>
      <c r="S295" s="61">
        <v>2020</v>
      </c>
      <c r="T295" s="71"/>
    </row>
    <row r="296" spans="1:20" s="2" customFormat="1" ht="12.75" customHeight="1" x14ac:dyDescent="0.2">
      <c r="A296" s="61">
        <v>5</v>
      </c>
      <c r="B296" s="64" t="s">
        <v>307</v>
      </c>
      <c r="C296" s="61">
        <v>1959</v>
      </c>
      <c r="D296" s="24"/>
      <c r="E296" s="61" t="s">
        <v>43</v>
      </c>
      <c r="F296" s="64" t="s">
        <v>79</v>
      </c>
      <c r="G296" s="61">
        <v>2</v>
      </c>
      <c r="H296" s="61">
        <v>2</v>
      </c>
      <c r="I296" s="66">
        <v>625.9</v>
      </c>
      <c r="J296" s="66">
        <v>561.9</v>
      </c>
      <c r="K296" s="66">
        <v>518.20000000000005</v>
      </c>
      <c r="L296" s="61">
        <v>15</v>
      </c>
      <c r="M296" s="66">
        <v>54547</v>
      </c>
      <c r="N296" s="66">
        <v>0</v>
      </c>
      <c r="O296" s="66">
        <v>0</v>
      </c>
      <c r="P296" s="66">
        <f t="shared" si="29"/>
        <v>54547</v>
      </c>
      <c r="Q296" s="70">
        <f t="shared" si="30"/>
        <v>97.075992169425163</v>
      </c>
      <c r="R296" s="61">
        <v>12882.22</v>
      </c>
      <c r="S296" s="61">
        <v>2020</v>
      </c>
      <c r="T296" s="32"/>
    </row>
    <row r="297" spans="1:20" s="2" customFormat="1" ht="12.75" customHeight="1" x14ac:dyDescent="0.2">
      <c r="A297" s="61">
        <v>6</v>
      </c>
      <c r="B297" s="64" t="s">
        <v>308</v>
      </c>
      <c r="C297" s="61">
        <v>1955</v>
      </c>
      <c r="D297" s="24"/>
      <c r="E297" s="61" t="s">
        <v>43</v>
      </c>
      <c r="F297" s="64" t="s">
        <v>303</v>
      </c>
      <c r="G297" s="61">
        <v>2</v>
      </c>
      <c r="H297" s="61">
        <v>2</v>
      </c>
      <c r="I297" s="66">
        <v>413.6</v>
      </c>
      <c r="J297" s="66">
        <v>384.6</v>
      </c>
      <c r="K297" s="66">
        <v>191.6</v>
      </c>
      <c r="L297" s="61">
        <v>7</v>
      </c>
      <c r="M297" s="66">
        <v>37335</v>
      </c>
      <c r="N297" s="66">
        <v>0</v>
      </c>
      <c r="O297" s="66">
        <v>0</v>
      </c>
      <c r="P297" s="66">
        <f t="shared" si="29"/>
        <v>37335</v>
      </c>
      <c r="Q297" s="70">
        <f t="shared" si="30"/>
        <v>97.074882995319811</v>
      </c>
      <c r="R297" s="61">
        <v>12882.22</v>
      </c>
      <c r="S297" s="61">
        <v>2020</v>
      </c>
      <c r="T297" s="32"/>
    </row>
    <row r="298" spans="1:20" s="2" customFormat="1" ht="12.75" customHeight="1" x14ac:dyDescent="0.2">
      <c r="A298" s="61">
        <v>7</v>
      </c>
      <c r="B298" s="64" t="s">
        <v>309</v>
      </c>
      <c r="C298" s="61">
        <v>1961</v>
      </c>
      <c r="D298" s="24"/>
      <c r="E298" s="61" t="s">
        <v>43</v>
      </c>
      <c r="F298" s="64" t="s">
        <v>310</v>
      </c>
      <c r="G298" s="61">
        <v>2</v>
      </c>
      <c r="H298" s="61">
        <v>1</v>
      </c>
      <c r="I298" s="66">
        <v>333.5</v>
      </c>
      <c r="J298" s="66">
        <v>224.3</v>
      </c>
      <c r="K298" s="66">
        <v>0</v>
      </c>
      <c r="L298" s="61">
        <v>8</v>
      </c>
      <c r="M298" s="66">
        <v>21774</v>
      </c>
      <c r="N298" s="66">
        <v>0</v>
      </c>
      <c r="O298" s="66">
        <v>0</v>
      </c>
      <c r="P298" s="66">
        <f t="shared" si="29"/>
        <v>21774</v>
      </c>
      <c r="Q298" s="70">
        <f t="shared" si="30"/>
        <v>97.075345519393665</v>
      </c>
      <c r="R298" s="61">
        <v>12882.22</v>
      </c>
      <c r="S298" s="61">
        <v>2020</v>
      </c>
      <c r="T298" s="32"/>
    </row>
    <row r="299" spans="1:20" s="2" customFormat="1" ht="12.75" customHeight="1" x14ac:dyDescent="0.2">
      <c r="A299" s="245" t="s">
        <v>311</v>
      </c>
      <c r="B299" s="245"/>
      <c r="C299" s="45">
        <v>7</v>
      </c>
      <c r="D299" s="45"/>
      <c r="E299" s="45"/>
      <c r="F299" s="43"/>
      <c r="G299" s="45"/>
      <c r="H299" s="46"/>
      <c r="I299" s="50">
        <f>SUM(I292:I298)</f>
        <v>3326.6</v>
      </c>
      <c r="J299" s="50">
        <f>SUM(J292:J298)</f>
        <v>2948.3</v>
      </c>
      <c r="K299" s="50">
        <f>SUM(K292:K298)</f>
        <v>2097.8000000000002</v>
      </c>
      <c r="L299" s="45">
        <f>SUM(L292:L298)</f>
        <v>73</v>
      </c>
      <c r="M299" s="50">
        <f>SUM(M292:M298)</f>
        <v>2684359.06</v>
      </c>
      <c r="N299" s="50"/>
      <c r="O299" s="50"/>
      <c r="P299" s="50">
        <f>SUM(P292:P298)</f>
        <v>2684359.06</v>
      </c>
      <c r="Q299" s="82"/>
      <c r="R299" s="82"/>
      <c r="S299" s="45"/>
      <c r="T299" s="32"/>
    </row>
    <row r="300" spans="1:20" s="2" customFormat="1" ht="12.75" customHeight="1" x14ac:dyDescent="0.2">
      <c r="A300" s="61">
        <v>1</v>
      </c>
      <c r="B300" s="64" t="s">
        <v>312</v>
      </c>
      <c r="C300" s="61">
        <v>1962</v>
      </c>
      <c r="D300" s="24"/>
      <c r="E300" s="61" t="s">
        <v>43</v>
      </c>
      <c r="F300" s="64" t="s">
        <v>79</v>
      </c>
      <c r="G300" s="61">
        <v>3</v>
      </c>
      <c r="H300" s="65">
        <v>2</v>
      </c>
      <c r="I300" s="66">
        <v>839.6</v>
      </c>
      <c r="J300" s="66">
        <v>792.6</v>
      </c>
      <c r="K300" s="66">
        <v>600.1</v>
      </c>
      <c r="L300" s="65">
        <v>24</v>
      </c>
      <c r="M300" s="66">
        <v>119687</v>
      </c>
      <c r="N300" s="66">
        <v>0</v>
      </c>
      <c r="O300" s="66">
        <v>0</v>
      </c>
      <c r="P300" s="66">
        <f>M300</f>
        <v>119687</v>
      </c>
      <c r="Q300" s="70">
        <f>P300/J300</f>
        <v>151.00555134998737</v>
      </c>
      <c r="R300" s="61">
        <v>12882.22</v>
      </c>
      <c r="S300" s="61">
        <v>2021</v>
      </c>
      <c r="T300" s="32"/>
    </row>
    <row r="301" spans="1:20" s="72" customFormat="1" ht="12.75" customHeight="1" x14ac:dyDescent="0.2">
      <c r="A301" s="61">
        <v>2</v>
      </c>
      <c r="B301" s="64" t="s">
        <v>298</v>
      </c>
      <c r="C301" s="61">
        <v>1961</v>
      </c>
      <c r="D301" s="61"/>
      <c r="E301" s="61" t="s">
        <v>43</v>
      </c>
      <c r="F301" s="64" t="s">
        <v>79</v>
      </c>
      <c r="G301" s="61">
        <v>2</v>
      </c>
      <c r="H301" s="65">
        <v>2</v>
      </c>
      <c r="I301" s="66">
        <v>492.6</v>
      </c>
      <c r="J301" s="66">
        <v>449.8</v>
      </c>
      <c r="K301" s="61">
        <v>417.2</v>
      </c>
      <c r="L301" s="65">
        <v>12</v>
      </c>
      <c r="M301" s="66">
        <v>1394342.76</v>
      </c>
      <c r="N301" s="66">
        <v>0</v>
      </c>
      <c r="O301" s="66">
        <v>0</v>
      </c>
      <c r="P301" s="66">
        <f>M301</f>
        <v>1394342.76</v>
      </c>
      <c r="Q301" s="70">
        <f>P301/J301</f>
        <v>3099.9172076478435</v>
      </c>
      <c r="R301" s="61">
        <v>12882.22</v>
      </c>
      <c r="S301" s="61">
        <v>2021</v>
      </c>
      <c r="T301" s="71"/>
    </row>
    <row r="302" spans="1:20" s="2" customFormat="1" ht="12.75" customHeight="1" x14ac:dyDescent="0.2">
      <c r="A302" s="245" t="s">
        <v>313</v>
      </c>
      <c r="B302" s="245"/>
      <c r="C302" s="45">
        <v>2</v>
      </c>
      <c r="D302" s="45"/>
      <c r="E302" s="45"/>
      <c r="F302" s="43"/>
      <c r="G302" s="45"/>
      <c r="H302" s="46"/>
      <c r="I302" s="50">
        <f>SUM(I300:I301)</f>
        <v>1332.2</v>
      </c>
      <c r="J302" s="50">
        <f>SUM(J300:J301)</f>
        <v>1242.4000000000001</v>
      </c>
      <c r="K302" s="50">
        <f>SUM(K300:K301)</f>
        <v>1017.3</v>
      </c>
      <c r="L302" s="45">
        <f>SUM(L300:L301)</f>
        <v>36</v>
      </c>
      <c r="M302" s="50">
        <f>SUM(M300:M301)</f>
        <v>1514029.76</v>
      </c>
      <c r="N302" s="45"/>
      <c r="O302" s="45"/>
      <c r="P302" s="50">
        <f>SUM(P300:P301)</f>
        <v>1514029.76</v>
      </c>
      <c r="Q302" s="89"/>
      <c r="R302" s="82"/>
      <c r="S302" s="45"/>
      <c r="T302" s="32"/>
    </row>
    <row r="303" spans="1:20" s="81" customFormat="1" ht="13.35" customHeight="1" x14ac:dyDescent="0.2">
      <c r="A303" s="244" t="s">
        <v>314</v>
      </c>
      <c r="B303" s="244"/>
      <c r="C303" s="29">
        <f>C302+C299+C291</f>
        <v>35</v>
      </c>
      <c r="D303" s="29"/>
      <c r="E303" s="29"/>
      <c r="F303" s="27"/>
      <c r="G303" s="29"/>
      <c r="H303" s="29"/>
      <c r="I303" s="30">
        <f>I302+I299+I291</f>
        <v>15262.330000000002</v>
      </c>
      <c r="J303" s="30">
        <f>J302+J299+J291</f>
        <v>13877.499999999998</v>
      </c>
      <c r="K303" s="30">
        <f>K302+K299+K291</f>
        <v>7925.2</v>
      </c>
      <c r="L303" s="29">
        <f>L302+L299+L291</f>
        <v>346</v>
      </c>
      <c r="M303" s="30">
        <f>M302+M299+M291</f>
        <v>5266851.2760000005</v>
      </c>
      <c r="N303" s="29"/>
      <c r="O303" s="29"/>
      <c r="P303" s="30">
        <f>P302+P299+P291</f>
        <v>5266851.2760000005</v>
      </c>
      <c r="Q303" s="88"/>
      <c r="R303" s="88"/>
      <c r="S303" s="29"/>
      <c r="T303" s="80"/>
    </row>
    <row r="304" spans="1:20" s="2" customFormat="1" ht="13.35" customHeight="1" x14ac:dyDescent="0.2">
      <c r="A304" s="61"/>
      <c r="B304" s="62" t="s">
        <v>315</v>
      </c>
      <c r="C304" s="63"/>
      <c r="D304" s="61"/>
      <c r="E304" s="61"/>
      <c r="F304" s="64"/>
      <c r="G304" s="61"/>
      <c r="H304" s="65"/>
      <c r="I304" s="66"/>
      <c r="J304" s="66"/>
      <c r="K304" s="66"/>
      <c r="L304" s="65"/>
      <c r="M304" s="66"/>
      <c r="N304" s="66"/>
      <c r="O304" s="66"/>
      <c r="P304" s="67"/>
      <c r="Q304" s="70"/>
      <c r="R304" s="69"/>
      <c r="S304" s="61"/>
      <c r="T304" s="32"/>
    </row>
    <row r="305" spans="1:24" s="2" customFormat="1" ht="12.75" customHeight="1" x14ac:dyDescent="0.2">
      <c r="A305" s="61">
        <v>1</v>
      </c>
      <c r="B305" s="64" t="s">
        <v>316</v>
      </c>
      <c r="C305" s="74">
        <v>1966</v>
      </c>
      <c r="D305" s="61"/>
      <c r="E305" s="61" t="s">
        <v>43</v>
      </c>
      <c r="F305" s="64" t="s">
        <v>54</v>
      </c>
      <c r="G305" s="61">
        <v>2</v>
      </c>
      <c r="H305" s="65">
        <v>3</v>
      </c>
      <c r="I305" s="66">
        <v>536.1</v>
      </c>
      <c r="J305" s="66">
        <v>504.7</v>
      </c>
      <c r="K305" s="66">
        <v>0</v>
      </c>
      <c r="L305" s="65">
        <v>12</v>
      </c>
      <c r="M305" s="66">
        <v>32664</v>
      </c>
      <c r="N305" s="66">
        <v>0</v>
      </c>
      <c r="O305" s="66">
        <v>0</v>
      </c>
      <c r="P305" s="66">
        <f t="shared" ref="P305:P310" si="31">M305</f>
        <v>32664</v>
      </c>
      <c r="Q305" s="70">
        <f t="shared" ref="Q305:Q310" si="32">P305/J305</f>
        <v>64.719635426986329</v>
      </c>
      <c r="R305" s="61">
        <v>12882.22</v>
      </c>
      <c r="S305" s="61">
        <v>2019</v>
      </c>
      <c r="T305" s="32"/>
    </row>
    <row r="306" spans="1:24" s="2" customFormat="1" ht="12.75" customHeight="1" x14ac:dyDescent="0.2">
      <c r="A306" s="61">
        <v>2</v>
      </c>
      <c r="B306" s="64" t="s">
        <v>317</v>
      </c>
      <c r="C306" s="74">
        <v>1965</v>
      </c>
      <c r="D306" s="61"/>
      <c r="E306" s="61" t="s">
        <v>43</v>
      </c>
      <c r="F306" s="64" t="s">
        <v>44</v>
      </c>
      <c r="G306" s="61">
        <v>2</v>
      </c>
      <c r="H306" s="65">
        <v>1</v>
      </c>
      <c r="I306" s="66">
        <v>360</v>
      </c>
      <c r="J306" s="66">
        <v>330.1</v>
      </c>
      <c r="K306" s="66">
        <v>0</v>
      </c>
      <c r="L306" s="65">
        <v>8</v>
      </c>
      <c r="M306" s="66">
        <v>31060.25</v>
      </c>
      <c r="N306" s="66">
        <v>0</v>
      </c>
      <c r="O306" s="66">
        <v>0</v>
      </c>
      <c r="P306" s="66">
        <f t="shared" si="31"/>
        <v>31060.25</v>
      </c>
      <c r="Q306" s="70">
        <f t="shared" si="32"/>
        <v>94.093456528324737</v>
      </c>
      <c r="R306" s="61">
        <v>12882.22</v>
      </c>
      <c r="S306" s="61">
        <v>2019</v>
      </c>
      <c r="T306" s="32"/>
    </row>
    <row r="307" spans="1:24" s="2" customFormat="1" ht="12.75" customHeight="1" x14ac:dyDescent="0.2">
      <c r="A307" s="61">
        <v>3</v>
      </c>
      <c r="B307" s="64" t="s">
        <v>318</v>
      </c>
      <c r="C307" s="74">
        <v>1965</v>
      </c>
      <c r="D307" s="61"/>
      <c r="E307" s="61" t="s">
        <v>43</v>
      </c>
      <c r="F307" s="64" t="s">
        <v>44</v>
      </c>
      <c r="G307" s="61">
        <v>2</v>
      </c>
      <c r="H307" s="65">
        <v>1</v>
      </c>
      <c r="I307" s="66">
        <v>353.7</v>
      </c>
      <c r="J307" s="66">
        <v>326.7</v>
      </c>
      <c r="K307" s="66">
        <v>0</v>
      </c>
      <c r="L307" s="65">
        <v>8</v>
      </c>
      <c r="M307" s="66">
        <v>30571.48</v>
      </c>
      <c r="N307" s="66">
        <v>0</v>
      </c>
      <c r="O307" s="66">
        <v>0</v>
      </c>
      <c r="P307" s="66">
        <f t="shared" si="31"/>
        <v>30571.48</v>
      </c>
      <c r="Q307" s="70">
        <f t="shared" si="32"/>
        <v>93.576614631160083</v>
      </c>
      <c r="R307" s="61">
        <v>12882.22</v>
      </c>
      <c r="S307" s="61">
        <v>2019</v>
      </c>
      <c r="T307" s="32"/>
    </row>
    <row r="308" spans="1:24" s="2" customFormat="1" ht="12.75" customHeight="1" x14ac:dyDescent="0.2">
      <c r="A308" s="61">
        <v>4</v>
      </c>
      <c r="B308" s="64" t="s">
        <v>319</v>
      </c>
      <c r="C308" s="74">
        <v>1965</v>
      </c>
      <c r="D308" s="61"/>
      <c r="E308" s="61" t="s">
        <v>43</v>
      </c>
      <c r="F308" s="64" t="s">
        <v>44</v>
      </c>
      <c r="G308" s="61">
        <v>2</v>
      </c>
      <c r="H308" s="65">
        <v>1</v>
      </c>
      <c r="I308" s="66">
        <v>337.9</v>
      </c>
      <c r="J308" s="66">
        <v>324.60000000000002</v>
      </c>
      <c r="K308" s="61">
        <v>38.200000000000003</v>
      </c>
      <c r="L308" s="65">
        <v>8</v>
      </c>
      <c r="M308" s="66">
        <v>30504.25</v>
      </c>
      <c r="N308" s="66">
        <v>0</v>
      </c>
      <c r="O308" s="66">
        <v>0</v>
      </c>
      <c r="P308" s="66">
        <f t="shared" si="31"/>
        <v>30504.25</v>
      </c>
      <c r="Q308" s="70">
        <f t="shared" si="32"/>
        <v>93.974892174984589</v>
      </c>
      <c r="R308" s="61">
        <v>12882.22</v>
      </c>
      <c r="S308" s="61">
        <v>2019</v>
      </c>
      <c r="T308" s="32"/>
    </row>
    <row r="309" spans="1:24" s="2" customFormat="1" ht="12.75" customHeight="1" x14ac:dyDescent="0.2">
      <c r="A309" s="61">
        <v>5</v>
      </c>
      <c r="B309" s="64" t="s">
        <v>320</v>
      </c>
      <c r="C309" s="74">
        <v>1966</v>
      </c>
      <c r="D309" s="61"/>
      <c r="E309" s="61" t="s">
        <v>43</v>
      </c>
      <c r="F309" s="64" t="s">
        <v>54</v>
      </c>
      <c r="G309" s="61">
        <v>2</v>
      </c>
      <c r="H309" s="65">
        <v>1</v>
      </c>
      <c r="I309" s="66">
        <v>346.3</v>
      </c>
      <c r="J309" s="66">
        <v>333</v>
      </c>
      <c r="K309" s="61">
        <v>38.9</v>
      </c>
      <c r="L309" s="65">
        <v>8</v>
      </c>
      <c r="M309" s="66">
        <v>40985</v>
      </c>
      <c r="N309" s="66">
        <v>0</v>
      </c>
      <c r="O309" s="66">
        <v>0</v>
      </c>
      <c r="P309" s="66">
        <f t="shared" si="31"/>
        <v>40985</v>
      </c>
      <c r="Q309" s="70">
        <f t="shared" si="32"/>
        <v>123.07807807807808</v>
      </c>
      <c r="R309" s="61">
        <v>12882.22</v>
      </c>
      <c r="S309" s="61">
        <v>2019</v>
      </c>
      <c r="T309" s="32"/>
    </row>
    <row r="310" spans="1:24" s="2" customFormat="1" ht="12.75" customHeight="1" x14ac:dyDescent="0.2">
      <c r="A310" s="61">
        <v>6</v>
      </c>
      <c r="B310" s="64" t="s">
        <v>321</v>
      </c>
      <c r="C310" s="74">
        <v>2008</v>
      </c>
      <c r="D310" s="61"/>
      <c r="E310" s="61" t="s">
        <v>43</v>
      </c>
      <c r="F310" s="64" t="s">
        <v>54</v>
      </c>
      <c r="G310" s="61">
        <v>2</v>
      </c>
      <c r="H310" s="65">
        <v>1</v>
      </c>
      <c r="I310" s="66">
        <v>333</v>
      </c>
      <c r="J310" s="66">
        <v>329</v>
      </c>
      <c r="K310" s="66">
        <v>0</v>
      </c>
      <c r="L310" s="65">
        <v>8</v>
      </c>
      <c r="M310" s="66">
        <v>40985</v>
      </c>
      <c r="N310" s="66">
        <v>0</v>
      </c>
      <c r="O310" s="66">
        <v>0</v>
      </c>
      <c r="P310" s="66">
        <f t="shared" si="31"/>
        <v>40985</v>
      </c>
      <c r="Q310" s="70">
        <f t="shared" si="32"/>
        <v>124.57446808510639</v>
      </c>
      <c r="R310" s="61">
        <v>12882.22</v>
      </c>
      <c r="S310" s="61">
        <v>2019</v>
      </c>
      <c r="T310" s="32"/>
    </row>
    <row r="311" spans="1:24" s="2" customFormat="1" ht="12.75" customHeight="1" x14ac:dyDescent="0.2">
      <c r="A311" s="245" t="s">
        <v>322</v>
      </c>
      <c r="B311" s="245"/>
      <c r="C311" s="45">
        <v>6</v>
      </c>
      <c r="D311" s="45"/>
      <c r="E311" s="45"/>
      <c r="F311" s="43"/>
      <c r="G311" s="45"/>
      <c r="H311" s="46"/>
      <c r="I311" s="50">
        <f>SUM(I305:I310)</f>
        <v>2267</v>
      </c>
      <c r="J311" s="50">
        <f>SUM(J305:J310)</f>
        <v>2148.1</v>
      </c>
      <c r="K311" s="45">
        <f>SUM(K305:K310)</f>
        <v>77.099999999999994</v>
      </c>
      <c r="L311" s="45">
        <f>SUM(L305:L310)</f>
        <v>52</v>
      </c>
      <c r="M311" s="50">
        <f>SUM(M305:M310)</f>
        <v>206769.97999999998</v>
      </c>
      <c r="N311" s="45"/>
      <c r="O311" s="45"/>
      <c r="P311" s="50">
        <f>SUM(P305:P310)</f>
        <v>206769.97999999998</v>
      </c>
      <c r="Q311" s="82"/>
      <c r="R311" s="45"/>
      <c r="S311" s="50"/>
      <c r="T311" s="32"/>
    </row>
    <row r="312" spans="1:24" s="2" customFormat="1" ht="12.75" customHeight="1" x14ac:dyDescent="0.2">
      <c r="A312" s="61">
        <v>1</v>
      </c>
      <c r="B312" s="64" t="s">
        <v>323</v>
      </c>
      <c r="C312" s="61">
        <v>1962</v>
      </c>
      <c r="D312" s="24"/>
      <c r="E312" s="61" t="s">
        <v>43</v>
      </c>
      <c r="F312" s="64" t="s">
        <v>324</v>
      </c>
      <c r="G312" s="61">
        <v>2</v>
      </c>
      <c r="H312" s="61">
        <v>1</v>
      </c>
      <c r="I312" s="66">
        <v>402.4</v>
      </c>
      <c r="J312" s="66">
        <v>354.8</v>
      </c>
      <c r="K312" s="66">
        <v>135.9</v>
      </c>
      <c r="L312" s="61">
        <v>8</v>
      </c>
      <c r="M312" s="66">
        <v>34442</v>
      </c>
      <c r="N312" s="90">
        <v>0</v>
      </c>
      <c r="O312" s="90">
        <v>0</v>
      </c>
      <c r="P312" s="66">
        <f>M312</f>
        <v>34442</v>
      </c>
      <c r="Q312" s="70">
        <f>P312/J312</f>
        <v>97.074408117249149</v>
      </c>
      <c r="R312" s="61">
        <v>15029.02</v>
      </c>
      <c r="S312" s="61">
        <v>2020</v>
      </c>
      <c r="T312" s="32"/>
    </row>
    <row r="313" spans="1:24" s="2" customFormat="1" ht="12.75" customHeight="1" x14ac:dyDescent="0.2">
      <c r="A313" s="61">
        <v>2</v>
      </c>
      <c r="B313" s="64" t="s">
        <v>325</v>
      </c>
      <c r="C313" s="61">
        <v>1961</v>
      </c>
      <c r="D313" s="24"/>
      <c r="E313" s="61" t="s">
        <v>43</v>
      </c>
      <c r="F313" s="64" t="s">
        <v>324</v>
      </c>
      <c r="G313" s="61">
        <v>2</v>
      </c>
      <c r="H313" s="61">
        <v>1</v>
      </c>
      <c r="I313" s="66">
        <v>355.9</v>
      </c>
      <c r="J313" s="66">
        <v>332</v>
      </c>
      <c r="K313" s="66">
        <v>127.4</v>
      </c>
      <c r="L313" s="61">
        <v>8</v>
      </c>
      <c r="M313" s="66">
        <v>32229</v>
      </c>
      <c r="N313" s="90">
        <v>0</v>
      </c>
      <c r="O313" s="90">
        <v>0</v>
      </c>
      <c r="P313" s="66">
        <f>M313</f>
        <v>32229</v>
      </c>
      <c r="Q313" s="70">
        <f>P313/J313</f>
        <v>97.075301204819283</v>
      </c>
      <c r="R313" s="61">
        <v>15029.02</v>
      </c>
      <c r="S313" s="61">
        <v>2020</v>
      </c>
      <c r="T313" s="32"/>
    </row>
    <row r="314" spans="1:24" s="2" customFormat="1" ht="12.75" customHeight="1" x14ac:dyDescent="0.2">
      <c r="A314" s="61">
        <v>3</v>
      </c>
      <c r="B314" s="64" t="s">
        <v>326</v>
      </c>
      <c r="C314" s="61">
        <v>1962</v>
      </c>
      <c r="D314" s="24"/>
      <c r="E314" s="61" t="s">
        <v>43</v>
      </c>
      <c r="F314" s="64" t="s">
        <v>324</v>
      </c>
      <c r="G314" s="61">
        <v>2</v>
      </c>
      <c r="H314" s="61">
        <v>1</v>
      </c>
      <c r="I314" s="66">
        <v>357.1</v>
      </c>
      <c r="J314" s="66">
        <v>330.7</v>
      </c>
      <c r="K314" s="66">
        <v>330.6</v>
      </c>
      <c r="L314" s="61">
        <v>8</v>
      </c>
      <c r="M314" s="66">
        <v>32102</v>
      </c>
      <c r="N314" s="90">
        <v>0</v>
      </c>
      <c r="O314" s="90">
        <v>0</v>
      </c>
      <c r="P314" s="66">
        <f>M314</f>
        <v>32102</v>
      </c>
      <c r="Q314" s="70"/>
      <c r="R314" s="61">
        <v>15029.02</v>
      </c>
      <c r="S314" s="61">
        <v>2020</v>
      </c>
      <c r="T314" s="32"/>
    </row>
    <row r="315" spans="1:24" s="2" customFormat="1" ht="12.75" customHeight="1" x14ac:dyDescent="0.2">
      <c r="A315" s="245" t="s">
        <v>327</v>
      </c>
      <c r="B315" s="245"/>
      <c r="C315" s="45">
        <v>3</v>
      </c>
      <c r="D315" s="45"/>
      <c r="E315" s="45"/>
      <c r="F315" s="43"/>
      <c r="G315" s="45"/>
      <c r="H315" s="46"/>
      <c r="I315" s="50">
        <f>SUM(I312:I314)</f>
        <v>1115.4000000000001</v>
      </c>
      <c r="J315" s="50">
        <f>SUM(J312:J314)</f>
        <v>1017.5</v>
      </c>
      <c r="K315" s="50">
        <f>SUM(K312:K314)</f>
        <v>593.90000000000009</v>
      </c>
      <c r="L315" s="45">
        <f>SUM(L312:L314)</f>
        <v>24</v>
      </c>
      <c r="M315" s="50">
        <f>SUM(M312:M314)</f>
        <v>98773</v>
      </c>
      <c r="N315" s="50"/>
      <c r="O315" s="50"/>
      <c r="P315" s="50">
        <f>SUM(P312:P314)</f>
        <v>98773</v>
      </c>
      <c r="Q315" s="82"/>
      <c r="R315" s="45"/>
      <c r="S315" s="91"/>
      <c r="T315" s="32"/>
    </row>
    <row r="316" spans="1:24" s="2" customFormat="1" ht="12.75" customHeight="1" x14ac:dyDescent="0.2">
      <c r="A316" s="61">
        <v>1</v>
      </c>
      <c r="B316" s="64" t="s">
        <v>328</v>
      </c>
      <c r="C316" s="61">
        <v>1977</v>
      </c>
      <c r="D316" s="61"/>
      <c r="E316" s="61" t="s">
        <v>43</v>
      </c>
      <c r="F316" s="64" t="s">
        <v>79</v>
      </c>
      <c r="G316" s="61">
        <v>2</v>
      </c>
      <c r="H316" s="65">
        <v>2</v>
      </c>
      <c r="I316" s="66">
        <v>568.4</v>
      </c>
      <c r="J316" s="66">
        <v>556.5</v>
      </c>
      <c r="K316" s="61">
        <v>487.8</v>
      </c>
      <c r="L316" s="61">
        <v>12</v>
      </c>
      <c r="M316" s="66">
        <v>169271.07246</v>
      </c>
      <c r="N316" s="66">
        <v>0</v>
      </c>
      <c r="O316" s="66">
        <v>0</v>
      </c>
      <c r="P316" s="66">
        <v>169271.07246</v>
      </c>
      <c r="Q316" s="61">
        <v>5393.1</v>
      </c>
      <c r="R316" s="61">
        <v>15029.02</v>
      </c>
      <c r="S316" s="61">
        <v>2021</v>
      </c>
      <c r="U316" s="6"/>
      <c r="X316" s="32"/>
    </row>
    <row r="317" spans="1:24" s="2" customFormat="1" ht="12.75" customHeight="1" x14ac:dyDescent="0.2">
      <c r="A317" s="245" t="s">
        <v>329</v>
      </c>
      <c r="B317" s="245"/>
      <c r="C317" s="45">
        <v>1</v>
      </c>
      <c r="D317" s="45"/>
      <c r="E317" s="45"/>
      <c r="F317" s="43"/>
      <c r="G317" s="45"/>
      <c r="H317" s="46"/>
      <c r="I317" s="50">
        <f t="shared" ref="I317:P317" si="33">SUM(I316)</f>
        <v>568.4</v>
      </c>
      <c r="J317" s="50">
        <f t="shared" si="33"/>
        <v>556.5</v>
      </c>
      <c r="K317" s="50">
        <f t="shared" si="33"/>
        <v>487.8</v>
      </c>
      <c r="L317" s="50">
        <f t="shared" si="33"/>
        <v>12</v>
      </c>
      <c r="M317" s="50">
        <f t="shared" si="33"/>
        <v>169271.07246</v>
      </c>
      <c r="N317" s="50">
        <f t="shared" si="33"/>
        <v>0</v>
      </c>
      <c r="O317" s="50">
        <f t="shared" si="33"/>
        <v>0</v>
      </c>
      <c r="P317" s="50">
        <f t="shared" si="33"/>
        <v>169271.07246</v>
      </c>
      <c r="Q317" s="50"/>
      <c r="R317" s="50"/>
      <c r="S317" s="50"/>
      <c r="T317" s="32"/>
    </row>
    <row r="318" spans="1:24" s="81" customFormat="1" ht="13.35" customHeight="1" x14ac:dyDescent="0.2">
      <c r="A318" s="244" t="s">
        <v>330</v>
      </c>
      <c r="B318" s="244"/>
      <c r="C318" s="92">
        <f>C317+C315+C311</f>
        <v>10</v>
      </c>
      <c r="D318" s="92"/>
      <c r="E318" s="92"/>
      <c r="F318" s="93"/>
      <c r="G318" s="92"/>
      <c r="H318" s="92"/>
      <c r="I318" s="94">
        <f>I317+I315+I311</f>
        <v>3950.8</v>
      </c>
      <c r="J318" s="94">
        <f>J317+J315+J311</f>
        <v>3722.1</v>
      </c>
      <c r="K318" s="92">
        <f>K317+K315+K311</f>
        <v>1158.8</v>
      </c>
      <c r="L318" s="92">
        <f>L317+L315+L311</f>
        <v>88</v>
      </c>
      <c r="M318" s="94">
        <f>M311+M315+M317</f>
        <v>474814.05245999998</v>
      </c>
      <c r="N318" s="92"/>
      <c r="O318" s="92"/>
      <c r="P318" s="94">
        <f>P317+P315+P311</f>
        <v>474814.05245999998</v>
      </c>
      <c r="Q318" s="88"/>
      <c r="R318" s="88"/>
      <c r="S318" s="29"/>
      <c r="T318" s="80"/>
    </row>
    <row r="319" spans="1:24" s="2" customFormat="1" ht="13.35" customHeight="1" x14ac:dyDescent="0.2">
      <c r="A319" s="61"/>
      <c r="B319" s="62" t="s">
        <v>331</v>
      </c>
      <c r="C319" s="63"/>
      <c r="D319" s="61"/>
      <c r="E319" s="61"/>
      <c r="F319" s="64"/>
      <c r="G319" s="61"/>
      <c r="H319" s="65"/>
      <c r="I319" s="66"/>
      <c r="J319" s="66"/>
      <c r="K319" s="66"/>
      <c r="L319" s="65"/>
      <c r="M319" s="66"/>
      <c r="N319" s="66"/>
      <c r="O319" s="66"/>
      <c r="P319" s="67"/>
      <c r="Q319" s="70"/>
      <c r="R319" s="69"/>
      <c r="S319" s="61"/>
      <c r="T319" s="32"/>
    </row>
    <row r="320" spans="1:24" s="2" customFormat="1" ht="12.75" customHeight="1" x14ac:dyDescent="0.2">
      <c r="A320" s="61">
        <v>1</v>
      </c>
      <c r="B320" s="64" t="s">
        <v>332</v>
      </c>
      <c r="C320" s="61">
        <v>1961</v>
      </c>
      <c r="D320" s="61"/>
      <c r="E320" s="61" t="s">
        <v>43</v>
      </c>
      <c r="F320" s="64" t="s">
        <v>333</v>
      </c>
      <c r="G320" s="61">
        <v>4</v>
      </c>
      <c r="H320" s="65">
        <v>2</v>
      </c>
      <c r="I320" s="66">
        <v>1322.86</v>
      </c>
      <c r="J320" s="66">
        <v>1322.86</v>
      </c>
      <c r="K320" s="61">
        <v>1322.86</v>
      </c>
      <c r="L320" s="65">
        <v>32</v>
      </c>
      <c r="M320" s="66">
        <v>428058.97596000001</v>
      </c>
      <c r="N320" s="66">
        <v>0</v>
      </c>
      <c r="O320" s="66">
        <v>0</v>
      </c>
      <c r="P320" s="66">
        <f>M320</f>
        <v>428058.97596000001</v>
      </c>
      <c r="Q320" s="70">
        <f>P320/J320</f>
        <v>323.58600000000001</v>
      </c>
      <c r="R320" s="61">
        <v>12882.22</v>
      </c>
      <c r="S320" s="61">
        <v>2019</v>
      </c>
      <c r="T320" s="32"/>
    </row>
    <row r="321" spans="1:20" s="2" customFormat="1" ht="12.75" customHeight="1" x14ac:dyDescent="0.2">
      <c r="A321" s="61">
        <v>2</v>
      </c>
      <c r="B321" s="64" t="s">
        <v>334</v>
      </c>
      <c r="C321" s="61">
        <v>1961</v>
      </c>
      <c r="D321" s="61"/>
      <c r="E321" s="61" t="s">
        <v>43</v>
      </c>
      <c r="F321" s="64" t="s">
        <v>333</v>
      </c>
      <c r="G321" s="61">
        <v>4</v>
      </c>
      <c r="H321" s="65">
        <v>2</v>
      </c>
      <c r="I321" s="66">
        <v>1291.18</v>
      </c>
      <c r="J321" s="66">
        <v>1291.18</v>
      </c>
      <c r="K321" s="61">
        <v>1291.18</v>
      </c>
      <c r="L321" s="65">
        <v>32</v>
      </c>
      <c r="M321" s="66">
        <v>417807.77148</v>
      </c>
      <c r="N321" s="66">
        <v>0</v>
      </c>
      <c r="O321" s="66">
        <v>0</v>
      </c>
      <c r="P321" s="66">
        <f>M321</f>
        <v>417807.77148</v>
      </c>
      <c r="Q321" s="70">
        <f>P321/J321</f>
        <v>323.58599999999996</v>
      </c>
      <c r="R321" s="61">
        <v>12882.22</v>
      </c>
      <c r="S321" s="61">
        <v>2019</v>
      </c>
      <c r="T321" s="32"/>
    </row>
    <row r="322" spans="1:20" s="2" customFormat="1" ht="12.75" customHeight="1" x14ac:dyDescent="0.2">
      <c r="A322" s="61">
        <v>3</v>
      </c>
      <c r="B322" s="64" t="s">
        <v>335</v>
      </c>
      <c r="C322" s="61">
        <v>1957</v>
      </c>
      <c r="D322" s="61">
        <v>1963</v>
      </c>
      <c r="E322" s="61" t="s">
        <v>43</v>
      </c>
      <c r="F322" s="64" t="s">
        <v>336</v>
      </c>
      <c r="G322" s="61">
        <v>2</v>
      </c>
      <c r="H322" s="65">
        <v>1</v>
      </c>
      <c r="I322" s="66">
        <v>340</v>
      </c>
      <c r="J322" s="66">
        <v>336.4</v>
      </c>
      <c r="K322" s="61">
        <v>218.9</v>
      </c>
      <c r="L322" s="65">
        <v>8</v>
      </c>
      <c r="M322" s="66">
        <v>21771</v>
      </c>
      <c r="N322" s="66">
        <v>0</v>
      </c>
      <c r="O322" s="66">
        <v>0</v>
      </c>
      <c r="P322" s="66">
        <v>21771</v>
      </c>
      <c r="Q322" s="70">
        <f>P322/J322</f>
        <v>64.717598097502972</v>
      </c>
      <c r="R322" s="61">
        <v>12882.22</v>
      </c>
      <c r="S322" s="61">
        <v>2019</v>
      </c>
      <c r="T322" s="32"/>
    </row>
    <row r="323" spans="1:20" s="2" customFormat="1" ht="12.75" customHeight="1" x14ac:dyDescent="0.2">
      <c r="A323" s="61">
        <v>4</v>
      </c>
      <c r="B323" s="64" t="s">
        <v>337</v>
      </c>
      <c r="C323" s="61">
        <v>1926</v>
      </c>
      <c r="D323" s="61">
        <v>1963</v>
      </c>
      <c r="E323" s="61" t="s">
        <v>43</v>
      </c>
      <c r="F323" s="64" t="s">
        <v>54</v>
      </c>
      <c r="G323" s="61">
        <v>2</v>
      </c>
      <c r="H323" s="65">
        <v>1</v>
      </c>
      <c r="I323" s="66">
        <v>247</v>
      </c>
      <c r="J323" s="66">
        <v>247</v>
      </c>
      <c r="K323" s="61">
        <v>247</v>
      </c>
      <c r="L323" s="65">
        <v>8</v>
      </c>
      <c r="M323" s="66">
        <v>15985</v>
      </c>
      <c r="N323" s="66">
        <v>0</v>
      </c>
      <c r="O323" s="66">
        <v>0</v>
      </c>
      <c r="P323" s="66">
        <v>15985</v>
      </c>
      <c r="Q323" s="70">
        <f>P323/J323</f>
        <v>64.716599190283404</v>
      </c>
      <c r="R323" s="61">
        <v>12882.22</v>
      </c>
      <c r="S323" s="61">
        <v>2019</v>
      </c>
      <c r="T323" s="32"/>
    </row>
    <row r="324" spans="1:20" s="2" customFormat="1" ht="12.75" customHeight="1" x14ac:dyDescent="0.2">
      <c r="A324" s="61">
        <v>5</v>
      </c>
      <c r="B324" s="64" t="s">
        <v>338</v>
      </c>
      <c r="C324" s="61">
        <v>1924</v>
      </c>
      <c r="D324" s="61">
        <v>1965</v>
      </c>
      <c r="E324" s="61" t="s">
        <v>43</v>
      </c>
      <c r="F324" s="64" t="s">
        <v>336</v>
      </c>
      <c r="G324" s="61">
        <v>2</v>
      </c>
      <c r="H324" s="65">
        <v>2</v>
      </c>
      <c r="I324" s="66">
        <v>511</v>
      </c>
      <c r="J324" s="66">
        <v>450.9</v>
      </c>
      <c r="K324" s="61">
        <v>351.5</v>
      </c>
      <c r="L324" s="65">
        <v>8</v>
      </c>
      <c r="M324" s="66">
        <v>29184</v>
      </c>
      <c r="N324" s="66">
        <v>0</v>
      </c>
      <c r="O324" s="66">
        <v>0</v>
      </c>
      <c r="P324" s="66">
        <f>M324</f>
        <v>29184</v>
      </c>
      <c r="Q324" s="70">
        <f>P324/J324</f>
        <v>64.72388556220892</v>
      </c>
      <c r="R324" s="61">
        <v>12882.22</v>
      </c>
      <c r="S324" s="61">
        <v>2019</v>
      </c>
      <c r="T324" s="32"/>
    </row>
    <row r="325" spans="1:20" s="2" customFormat="1" ht="12.75" customHeight="1" x14ac:dyDescent="0.2">
      <c r="A325" s="61">
        <v>6</v>
      </c>
      <c r="B325" s="64" t="s">
        <v>339</v>
      </c>
      <c r="C325" s="61">
        <v>1965</v>
      </c>
      <c r="D325" s="61"/>
      <c r="E325" s="61" t="s">
        <v>43</v>
      </c>
      <c r="F325" s="64" t="s">
        <v>336</v>
      </c>
      <c r="G325" s="61">
        <v>2</v>
      </c>
      <c r="H325" s="65">
        <v>1</v>
      </c>
      <c r="I325" s="66">
        <v>448</v>
      </c>
      <c r="J325" s="66">
        <v>357.5</v>
      </c>
      <c r="K325" s="61">
        <v>357.5</v>
      </c>
      <c r="L325" s="65">
        <v>8</v>
      </c>
      <c r="M325" s="66">
        <v>23160</v>
      </c>
      <c r="N325" s="66">
        <v>0</v>
      </c>
      <c r="O325" s="66">
        <v>0</v>
      </c>
      <c r="P325" s="66">
        <v>23160</v>
      </c>
      <c r="Q325" s="70">
        <f>M325/J325</f>
        <v>64.783216783216787</v>
      </c>
      <c r="R325" s="61">
        <v>12882.22</v>
      </c>
      <c r="S325" s="61">
        <v>2019</v>
      </c>
      <c r="T325" s="32"/>
    </row>
    <row r="326" spans="1:20" s="2" customFormat="1" ht="12.75" customHeight="1" x14ac:dyDescent="0.2">
      <c r="A326" s="61">
        <v>7</v>
      </c>
      <c r="B326" s="64" t="s">
        <v>340</v>
      </c>
      <c r="C326" s="61">
        <v>1926</v>
      </c>
      <c r="D326" s="61">
        <v>1964</v>
      </c>
      <c r="E326" s="61" t="s">
        <v>43</v>
      </c>
      <c r="F326" s="64" t="s">
        <v>336</v>
      </c>
      <c r="G326" s="61">
        <v>2</v>
      </c>
      <c r="H326" s="65">
        <v>1</v>
      </c>
      <c r="I326" s="66">
        <v>258.60000000000002</v>
      </c>
      <c r="J326" s="66">
        <v>246.3</v>
      </c>
      <c r="K326" s="61">
        <v>246.3</v>
      </c>
      <c r="L326" s="65">
        <v>8</v>
      </c>
      <c r="M326" s="66">
        <v>15942</v>
      </c>
      <c r="N326" s="66">
        <v>0</v>
      </c>
      <c r="O326" s="66">
        <v>0</v>
      </c>
      <c r="P326" s="66">
        <v>15942</v>
      </c>
      <c r="Q326" s="70">
        <f>M326/J326</f>
        <v>64.725943970767361</v>
      </c>
      <c r="R326" s="61">
        <v>12882.22</v>
      </c>
      <c r="S326" s="61">
        <v>2019</v>
      </c>
      <c r="T326" s="32"/>
    </row>
    <row r="327" spans="1:20" s="2" customFormat="1" ht="12.75" customHeight="1" x14ac:dyDescent="0.2">
      <c r="A327" s="61">
        <v>8</v>
      </c>
      <c r="B327" s="64" t="s">
        <v>341</v>
      </c>
      <c r="C327" s="61">
        <v>1917</v>
      </c>
      <c r="D327" s="61">
        <v>1991</v>
      </c>
      <c r="E327" s="61" t="s">
        <v>43</v>
      </c>
      <c r="F327" s="64" t="s">
        <v>336</v>
      </c>
      <c r="G327" s="61">
        <v>2</v>
      </c>
      <c r="H327" s="65">
        <v>2</v>
      </c>
      <c r="I327" s="66">
        <v>695.1</v>
      </c>
      <c r="J327" s="66">
        <v>633.9</v>
      </c>
      <c r="K327" s="61">
        <v>560.70000000000005</v>
      </c>
      <c r="L327" s="65">
        <v>16</v>
      </c>
      <c r="M327" s="66">
        <v>41024</v>
      </c>
      <c r="N327" s="66">
        <v>0</v>
      </c>
      <c r="O327" s="66">
        <v>0</v>
      </c>
      <c r="P327" s="66">
        <v>41024</v>
      </c>
      <c r="Q327" s="70">
        <f>M327/J327</f>
        <v>64.716832307935007</v>
      </c>
      <c r="R327" s="61">
        <v>12882.22</v>
      </c>
      <c r="S327" s="61">
        <v>2019</v>
      </c>
      <c r="T327" s="32"/>
    </row>
    <row r="328" spans="1:20" s="2" customFormat="1" ht="12.75" customHeight="1" x14ac:dyDescent="0.2">
      <c r="A328" s="61">
        <v>9</v>
      </c>
      <c r="B328" s="64" t="s">
        <v>342</v>
      </c>
      <c r="C328" s="61">
        <v>1966</v>
      </c>
      <c r="D328" s="61"/>
      <c r="E328" s="61" t="s">
        <v>43</v>
      </c>
      <c r="F328" s="64" t="s">
        <v>79</v>
      </c>
      <c r="G328" s="61">
        <v>2</v>
      </c>
      <c r="H328" s="65">
        <v>1</v>
      </c>
      <c r="I328" s="66">
        <v>310</v>
      </c>
      <c r="J328" s="66">
        <v>310</v>
      </c>
      <c r="K328" s="61">
        <v>264.60000000000002</v>
      </c>
      <c r="L328" s="65">
        <v>8</v>
      </c>
      <c r="M328" s="66">
        <v>20064</v>
      </c>
      <c r="N328" s="66">
        <v>0</v>
      </c>
      <c r="O328" s="66">
        <v>0</v>
      </c>
      <c r="P328" s="66">
        <f>M328</f>
        <v>20064</v>
      </c>
      <c r="Q328" s="70">
        <f t="shared" ref="Q328:Q348" si="34">P328/J328</f>
        <v>64.722580645161287</v>
      </c>
      <c r="R328" s="61">
        <v>12882.22</v>
      </c>
      <c r="S328" s="61">
        <v>2019</v>
      </c>
      <c r="T328" s="32"/>
    </row>
    <row r="329" spans="1:20" s="2" customFormat="1" ht="12.75" customHeight="1" x14ac:dyDescent="0.2">
      <c r="A329" s="61">
        <v>10</v>
      </c>
      <c r="B329" s="64" t="s">
        <v>343</v>
      </c>
      <c r="C329" s="61">
        <v>1962</v>
      </c>
      <c r="D329" s="61"/>
      <c r="E329" s="61" t="s">
        <v>43</v>
      </c>
      <c r="F329" s="64" t="s">
        <v>44</v>
      </c>
      <c r="G329" s="61">
        <v>2</v>
      </c>
      <c r="H329" s="65">
        <v>1</v>
      </c>
      <c r="I329" s="66">
        <v>328</v>
      </c>
      <c r="J329" s="66">
        <v>323.39999999999998</v>
      </c>
      <c r="K329" s="61">
        <v>246.3</v>
      </c>
      <c r="L329" s="65">
        <v>8</v>
      </c>
      <c r="M329" s="66">
        <v>20930</v>
      </c>
      <c r="N329" s="66">
        <v>0</v>
      </c>
      <c r="O329" s="66">
        <v>0</v>
      </c>
      <c r="P329" s="66">
        <v>20930</v>
      </c>
      <c r="Q329" s="70">
        <f t="shared" si="34"/>
        <v>64.718614718614717</v>
      </c>
      <c r="R329" s="61">
        <v>12882.22</v>
      </c>
      <c r="S329" s="61">
        <v>2019</v>
      </c>
      <c r="T329" s="32"/>
    </row>
    <row r="330" spans="1:20" s="2" customFormat="1" ht="12.75" customHeight="1" x14ac:dyDescent="0.2">
      <c r="A330" s="61">
        <v>11</v>
      </c>
      <c r="B330" s="64" t="s">
        <v>344</v>
      </c>
      <c r="C330" s="61">
        <v>1961</v>
      </c>
      <c r="D330" s="61"/>
      <c r="E330" s="61" t="s">
        <v>43</v>
      </c>
      <c r="F330" s="64" t="s">
        <v>333</v>
      </c>
      <c r="G330" s="61">
        <v>2</v>
      </c>
      <c r="H330" s="65">
        <v>2</v>
      </c>
      <c r="I330" s="66">
        <v>490.9</v>
      </c>
      <c r="J330" s="66">
        <v>430.7</v>
      </c>
      <c r="K330" s="66">
        <v>0</v>
      </c>
      <c r="L330" s="65">
        <v>12</v>
      </c>
      <c r="M330" s="66">
        <v>29154</v>
      </c>
      <c r="N330" s="66">
        <v>0</v>
      </c>
      <c r="O330" s="66">
        <v>0</v>
      </c>
      <c r="P330" s="66">
        <f t="shared" ref="P330:P344" si="35">M330</f>
        <v>29154</v>
      </c>
      <c r="Q330" s="70">
        <f t="shared" si="34"/>
        <v>67.689807290457395</v>
      </c>
      <c r="R330" s="61">
        <v>14619.8</v>
      </c>
      <c r="S330" s="61">
        <v>2019</v>
      </c>
      <c r="T330" s="32"/>
    </row>
    <row r="331" spans="1:20" s="2" customFormat="1" ht="12.75" customHeight="1" x14ac:dyDescent="0.2">
      <c r="A331" s="61">
        <v>12</v>
      </c>
      <c r="B331" s="64" t="s">
        <v>345</v>
      </c>
      <c r="C331" s="61">
        <v>1957</v>
      </c>
      <c r="D331" s="61"/>
      <c r="E331" s="61" t="s">
        <v>43</v>
      </c>
      <c r="F331" s="64" t="s">
        <v>336</v>
      </c>
      <c r="G331" s="61">
        <v>2</v>
      </c>
      <c r="H331" s="65">
        <v>1</v>
      </c>
      <c r="I331" s="66">
        <v>425.3</v>
      </c>
      <c r="J331" s="66">
        <v>392.6</v>
      </c>
      <c r="K331" s="61">
        <v>256.3</v>
      </c>
      <c r="L331" s="65">
        <v>8</v>
      </c>
      <c r="M331" s="66">
        <v>26894</v>
      </c>
      <c r="N331" s="66">
        <v>0</v>
      </c>
      <c r="O331" s="66">
        <v>0</v>
      </c>
      <c r="P331" s="66">
        <f t="shared" si="35"/>
        <v>26894</v>
      </c>
      <c r="Q331" s="70">
        <f t="shared" si="34"/>
        <v>68.50229240957718</v>
      </c>
      <c r="R331" s="61">
        <v>12882.22</v>
      </c>
      <c r="S331" s="61">
        <v>2019</v>
      </c>
      <c r="T331" s="32"/>
    </row>
    <row r="332" spans="1:20" s="2" customFormat="1" ht="12.75" customHeight="1" x14ac:dyDescent="0.2">
      <c r="A332" s="61">
        <v>13</v>
      </c>
      <c r="B332" s="64" t="s">
        <v>346</v>
      </c>
      <c r="C332" s="61">
        <v>1964</v>
      </c>
      <c r="D332" s="61"/>
      <c r="E332" s="61" t="s">
        <v>43</v>
      </c>
      <c r="F332" s="64" t="s">
        <v>336</v>
      </c>
      <c r="G332" s="61">
        <v>2</v>
      </c>
      <c r="H332" s="65">
        <v>1</v>
      </c>
      <c r="I332" s="66">
        <v>355</v>
      </c>
      <c r="J332" s="66">
        <v>327.3</v>
      </c>
      <c r="K332" s="61">
        <v>192.4</v>
      </c>
      <c r="L332" s="65">
        <v>8</v>
      </c>
      <c r="M332" s="66">
        <v>24285</v>
      </c>
      <c r="N332" s="66">
        <v>0</v>
      </c>
      <c r="O332" s="66">
        <v>0</v>
      </c>
      <c r="P332" s="66">
        <f t="shared" si="35"/>
        <v>24285</v>
      </c>
      <c r="Q332" s="70">
        <f t="shared" si="34"/>
        <v>74.197983501374878</v>
      </c>
      <c r="R332" s="61">
        <v>12882.22</v>
      </c>
      <c r="S332" s="61">
        <v>2019</v>
      </c>
      <c r="T332" s="32"/>
    </row>
    <row r="333" spans="1:20" s="2" customFormat="1" ht="12.75" customHeight="1" x14ac:dyDescent="0.2">
      <c r="A333" s="61">
        <v>14</v>
      </c>
      <c r="B333" s="64" t="s">
        <v>347</v>
      </c>
      <c r="C333" s="61">
        <v>1957</v>
      </c>
      <c r="D333" s="61"/>
      <c r="E333" s="61" t="s">
        <v>43</v>
      </c>
      <c r="F333" s="64" t="s">
        <v>336</v>
      </c>
      <c r="G333" s="61">
        <v>2</v>
      </c>
      <c r="H333" s="65">
        <v>1</v>
      </c>
      <c r="I333" s="66">
        <v>356.5</v>
      </c>
      <c r="J333" s="66">
        <v>327.2</v>
      </c>
      <c r="K333" s="61">
        <v>289.89999999999998</v>
      </c>
      <c r="L333" s="65">
        <v>9</v>
      </c>
      <c r="M333" s="66">
        <v>24285</v>
      </c>
      <c r="N333" s="66">
        <v>0</v>
      </c>
      <c r="O333" s="66">
        <v>0</v>
      </c>
      <c r="P333" s="66">
        <f t="shared" si="35"/>
        <v>24285</v>
      </c>
      <c r="Q333" s="70">
        <f t="shared" si="34"/>
        <v>74.220660146699274</v>
      </c>
      <c r="R333" s="61">
        <v>12882.22</v>
      </c>
      <c r="S333" s="61">
        <v>2019</v>
      </c>
      <c r="T333" s="32"/>
    </row>
    <row r="334" spans="1:20" s="2" customFormat="1" ht="12.75" customHeight="1" x14ac:dyDescent="0.2">
      <c r="A334" s="61">
        <v>15</v>
      </c>
      <c r="B334" s="64" t="s">
        <v>348</v>
      </c>
      <c r="C334" s="61">
        <v>1931</v>
      </c>
      <c r="D334" s="61">
        <v>1978</v>
      </c>
      <c r="E334" s="61" t="s">
        <v>43</v>
      </c>
      <c r="F334" s="64" t="s">
        <v>336</v>
      </c>
      <c r="G334" s="61">
        <v>2</v>
      </c>
      <c r="H334" s="65">
        <v>2</v>
      </c>
      <c r="I334" s="66">
        <v>366.8</v>
      </c>
      <c r="J334" s="66">
        <v>332.1</v>
      </c>
      <c r="K334" s="61">
        <v>21.7</v>
      </c>
      <c r="L334" s="65">
        <v>8</v>
      </c>
      <c r="M334" s="66">
        <v>24460</v>
      </c>
      <c r="N334" s="66">
        <v>0</v>
      </c>
      <c r="O334" s="66">
        <v>0</v>
      </c>
      <c r="P334" s="66">
        <f t="shared" si="35"/>
        <v>24460</v>
      </c>
      <c r="Q334" s="70">
        <f t="shared" si="34"/>
        <v>73.652514302920807</v>
      </c>
      <c r="R334" s="61">
        <v>12882.22</v>
      </c>
      <c r="S334" s="61">
        <v>2019</v>
      </c>
      <c r="T334" s="32"/>
    </row>
    <row r="335" spans="1:20" s="2" customFormat="1" ht="12.75" customHeight="1" x14ac:dyDescent="0.2">
      <c r="A335" s="61">
        <v>16</v>
      </c>
      <c r="B335" s="64" t="s">
        <v>349</v>
      </c>
      <c r="C335" s="61" t="s">
        <v>158</v>
      </c>
      <c r="D335" s="61"/>
      <c r="E335" s="61" t="s">
        <v>43</v>
      </c>
      <c r="F335" s="64" t="s">
        <v>54</v>
      </c>
      <c r="G335" s="61">
        <v>2</v>
      </c>
      <c r="H335" s="65">
        <v>1</v>
      </c>
      <c r="I335" s="66">
        <v>359</v>
      </c>
      <c r="J335" s="66">
        <v>330</v>
      </c>
      <c r="K335" s="61">
        <v>253.6</v>
      </c>
      <c r="L335" s="65">
        <v>8</v>
      </c>
      <c r="M335" s="66">
        <v>24285</v>
      </c>
      <c r="N335" s="66">
        <v>0</v>
      </c>
      <c r="O335" s="66">
        <v>0</v>
      </c>
      <c r="P335" s="66">
        <f t="shared" si="35"/>
        <v>24285</v>
      </c>
      <c r="Q335" s="70">
        <f t="shared" si="34"/>
        <v>73.590909090909093</v>
      </c>
      <c r="R335" s="61">
        <v>12882.22</v>
      </c>
      <c r="S335" s="61">
        <v>2019</v>
      </c>
      <c r="T335" s="32"/>
    </row>
    <row r="336" spans="1:20" s="2" customFormat="1" ht="12.75" customHeight="1" x14ac:dyDescent="0.2">
      <c r="A336" s="61">
        <v>17</v>
      </c>
      <c r="B336" s="64" t="s">
        <v>350</v>
      </c>
      <c r="C336" s="61" t="s">
        <v>351</v>
      </c>
      <c r="D336" s="61"/>
      <c r="E336" s="61" t="s">
        <v>43</v>
      </c>
      <c r="F336" s="64" t="s">
        <v>288</v>
      </c>
      <c r="G336" s="61">
        <v>2</v>
      </c>
      <c r="H336" s="65">
        <v>1</v>
      </c>
      <c r="I336" s="66">
        <v>419.9</v>
      </c>
      <c r="J336" s="66">
        <v>378.9</v>
      </c>
      <c r="K336" s="61">
        <v>244.6</v>
      </c>
      <c r="L336" s="65">
        <v>8</v>
      </c>
      <c r="M336" s="66">
        <v>26459</v>
      </c>
      <c r="N336" s="66">
        <v>0</v>
      </c>
      <c r="O336" s="66">
        <v>0</v>
      </c>
      <c r="P336" s="66">
        <f t="shared" si="35"/>
        <v>26459</v>
      </c>
      <c r="Q336" s="70">
        <f t="shared" si="34"/>
        <v>69.831089997360792</v>
      </c>
      <c r="R336" s="61">
        <v>12882.22</v>
      </c>
      <c r="S336" s="61">
        <v>2019</v>
      </c>
      <c r="T336" s="32"/>
    </row>
    <row r="337" spans="1:20" s="2" customFormat="1" ht="12.75" customHeight="1" x14ac:dyDescent="0.2">
      <c r="A337" s="61">
        <v>18</v>
      </c>
      <c r="B337" s="64" t="s">
        <v>352</v>
      </c>
      <c r="C337" s="61">
        <v>1959</v>
      </c>
      <c r="D337" s="61"/>
      <c r="E337" s="61" t="s">
        <v>43</v>
      </c>
      <c r="F337" s="64" t="s">
        <v>288</v>
      </c>
      <c r="G337" s="61">
        <v>2</v>
      </c>
      <c r="H337" s="65">
        <v>1</v>
      </c>
      <c r="I337" s="66">
        <v>423.1</v>
      </c>
      <c r="J337" s="66">
        <v>381.1</v>
      </c>
      <c r="K337" s="61">
        <v>190.2</v>
      </c>
      <c r="L337" s="65">
        <v>8</v>
      </c>
      <c r="M337" s="66">
        <v>26894</v>
      </c>
      <c r="N337" s="66">
        <v>0</v>
      </c>
      <c r="O337" s="66">
        <v>0</v>
      </c>
      <c r="P337" s="66">
        <f t="shared" si="35"/>
        <v>26894</v>
      </c>
      <c r="Q337" s="70">
        <f t="shared" si="34"/>
        <v>70.569404355812125</v>
      </c>
      <c r="R337" s="61">
        <v>12882.22</v>
      </c>
      <c r="S337" s="61">
        <v>2019</v>
      </c>
      <c r="T337" s="32"/>
    </row>
    <row r="338" spans="1:20" s="2" customFormat="1" ht="12.75" customHeight="1" x14ac:dyDescent="0.2">
      <c r="A338" s="61">
        <v>19</v>
      </c>
      <c r="B338" s="64" t="s">
        <v>353</v>
      </c>
      <c r="C338" s="61">
        <v>1952</v>
      </c>
      <c r="D338" s="61"/>
      <c r="E338" s="61" t="s">
        <v>43</v>
      </c>
      <c r="F338" s="64" t="s">
        <v>336</v>
      </c>
      <c r="G338" s="61">
        <v>2</v>
      </c>
      <c r="H338" s="65">
        <v>2</v>
      </c>
      <c r="I338" s="66">
        <v>509.5</v>
      </c>
      <c r="J338" s="66">
        <v>436.5</v>
      </c>
      <c r="K338" s="61">
        <v>326.89999999999998</v>
      </c>
      <c r="L338" s="65">
        <v>8</v>
      </c>
      <c r="M338" s="66">
        <v>29502</v>
      </c>
      <c r="N338" s="66">
        <v>0</v>
      </c>
      <c r="O338" s="66">
        <v>0</v>
      </c>
      <c r="P338" s="66">
        <f t="shared" si="35"/>
        <v>29502</v>
      </c>
      <c r="Q338" s="70">
        <f t="shared" si="34"/>
        <v>67.587628865979383</v>
      </c>
      <c r="R338" s="61">
        <v>12882.22</v>
      </c>
      <c r="S338" s="61">
        <v>2019</v>
      </c>
      <c r="T338" s="32"/>
    </row>
    <row r="339" spans="1:20" s="2" customFormat="1" ht="12.75" customHeight="1" x14ac:dyDescent="0.2">
      <c r="A339" s="61">
        <v>20</v>
      </c>
      <c r="B339" s="64" t="s">
        <v>354</v>
      </c>
      <c r="C339" s="61">
        <v>1950</v>
      </c>
      <c r="D339" s="61"/>
      <c r="E339" s="61" t="s">
        <v>43</v>
      </c>
      <c r="F339" s="64" t="s">
        <v>336</v>
      </c>
      <c r="G339" s="61">
        <v>2</v>
      </c>
      <c r="H339" s="65">
        <v>2</v>
      </c>
      <c r="I339" s="66">
        <v>779.3</v>
      </c>
      <c r="J339" s="66">
        <v>692.3</v>
      </c>
      <c r="K339" s="61">
        <v>454.2</v>
      </c>
      <c r="L339" s="65">
        <v>12</v>
      </c>
      <c r="M339" s="66">
        <v>29785</v>
      </c>
      <c r="N339" s="66">
        <v>0</v>
      </c>
      <c r="O339" s="66">
        <v>0</v>
      </c>
      <c r="P339" s="66">
        <f t="shared" si="35"/>
        <v>29785</v>
      </c>
      <c r="Q339" s="70">
        <f t="shared" si="34"/>
        <v>43.02325581395349</v>
      </c>
      <c r="R339" s="61">
        <v>12882.22</v>
      </c>
      <c r="S339" s="61">
        <v>2019</v>
      </c>
      <c r="T339" s="32"/>
    </row>
    <row r="340" spans="1:20" s="2" customFormat="1" ht="12.75" customHeight="1" x14ac:dyDescent="0.2">
      <c r="A340" s="61">
        <v>21</v>
      </c>
      <c r="B340" s="64" t="s">
        <v>355</v>
      </c>
      <c r="C340" s="61">
        <v>1955</v>
      </c>
      <c r="D340" s="61"/>
      <c r="E340" s="61" t="s">
        <v>43</v>
      </c>
      <c r="F340" s="64" t="s">
        <v>336</v>
      </c>
      <c r="G340" s="61">
        <v>2</v>
      </c>
      <c r="H340" s="65">
        <v>1</v>
      </c>
      <c r="I340" s="66">
        <v>282.5</v>
      </c>
      <c r="J340" s="66">
        <v>251.5</v>
      </c>
      <c r="K340" s="61">
        <v>125.8</v>
      </c>
      <c r="L340" s="65">
        <v>4</v>
      </c>
      <c r="M340" s="66">
        <v>22112</v>
      </c>
      <c r="N340" s="66">
        <v>0</v>
      </c>
      <c r="O340" s="66">
        <v>0</v>
      </c>
      <c r="P340" s="66">
        <f t="shared" si="35"/>
        <v>22112</v>
      </c>
      <c r="Q340" s="70">
        <f t="shared" si="34"/>
        <v>87.920477137176945</v>
      </c>
      <c r="R340" s="61">
        <v>12882.22</v>
      </c>
      <c r="S340" s="61">
        <v>2019</v>
      </c>
      <c r="T340" s="32"/>
    </row>
    <row r="341" spans="1:20" s="2" customFormat="1" ht="12.75" customHeight="1" x14ac:dyDescent="0.2">
      <c r="A341" s="61">
        <v>22</v>
      </c>
      <c r="B341" s="64" t="s">
        <v>356</v>
      </c>
      <c r="C341" s="61">
        <v>1955</v>
      </c>
      <c r="D341" s="61"/>
      <c r="E341" s="61" t="s">
        <v>43</v>
      </c>
      <c r="F341" s="64" t="s">
        <v>336</v>
      </c>
      <c r="G341" s="61">
        <v>2</v>
      </c>
      <c r="H341" s="65">
        <v>1</v>
      </c>
      <c r="I341" s="66">
        <v>281.39999999999998</v>
      </c>
      <c r="J341" s="66">
        <v>250.4</v>
      </c>
      <c r="K341" s="61">
        <v>125.2</v>
      </c>
      <c r="L341" s="65">
        <v>4</v>
      </c>
      <c r="M341" s="66">
        <v>22112</v>
      </c>
      <c r="N341" s="66">
        <v>0</v>
      </c>
      <c r="O341" s="66">
        <v>0</v>
      </c>
      <c r="P341" s="66">
        <f t="shared" si="35"/>
        <v>22112</v>
      </c>
      <c r="Q341" s="70">
        <f t="shared" si="34"/>
        <v>88.306709265175712</v>
      </c>
      <c r="R341" s="61">
        <v>12882.22</v>
      </c>
      <c r="S341" s="61">
        <v>2019</v>
      </c>
      <c r="T341" s="32"/>
    </row>
    <row r="342" spans="1:20" s="2" customFormat="1" ht="12.75" customHeight="1" x14ac:dyDescent="0.2">
      <c r="A342" s="61">
        <v>23</v>
      </c>
      <c r="B342" s="64" t="s">
        <v>357</v>
      </c>
      <c r="C342" s="61" t="s">
        <v>188</v>
      </c>
      <c r="D342" s="61"/>
      <c r="E342" s="61" t="s">
        <v>43</v>
      </c>
      <c r="F342" s="64" t="s">
        <v>202</v>
      </c>
      <c r="G342" s="61">
        <v>3</v>
      </c>
      <c r="H342" s="65">
        <v>3</v>
      </c>
      <c r="I342" s="66">
        <v>1531.46</v>
      </c>
      <c r="J342" s="66">
        <v>1464</v>
      </c>
      <c r="K342" s="61">
        <v>1531.46</v>
      </c>
      <c r="L342" s="65">
        <v>36</v>
      </c>
      <c r="M342" s="66">
        <v>473729.90399999998</v>
      </c>
      <c r="N342" s="66">
        <v>0</v>
      </c>
      <c r="O342" s="66">
        <v>0</v>
      </c>
      <c r="P342" s="66">
        <f t="shared" si="35"/>
        <v>473729.90399999998</v>
      </c>
      <c r="Q342" s="70">
        <f t="shared" si="34"/>
        <v>323.58600000000001</v>
      </c>
      <c r="R342" s="61">
        <v>19673.11</v>
      </c>
      <c r="S342" s="61">
        <v>2019</v>
      </c>
      <c r="T342" s="32"/>
    </row>
    <row r="343" spans="1:20" s="2" customFormat="1" ht="12.75" customHeight="1" x14ac:dyDescent="0.2">
      <c r="A343" s="61">
        <v>24</v>
      </c>
      <c r="B343" s="64" t="s">
        <v>358</v>
      </c>
      <c r="C343" s="61" t="s">
        <v>222</v>
      </c>
      <c r="D343" s="61"/>
      <c r="E343" s="61" t="s">
        <v>43</v>
      </c>
      <c r="F343" s="64" t="s">
        <v>336</v>
      </c>
      <c r="G343" s="61">
        <v>2</v>
      </c>
      <c r="H343" s="65">
        <v>2</v>
      </c>
      <c r="I343" s="66">
        <v>480.3</v>
      </c>
      <c r="J343" s="66">
        <v>445</v>
      </c>
      <c r="K343" s="61">
        <v>418.4</v>
      </c>
      <c r="L343" s="65">
        <v>14</v>
      </c>
      <c r="M343" s="66">
        <v>43199</v>
      </c>
      <c r="N343" s="66">
        <v>0</v>
      </c>
      <c r="O343" s="66">
        <v>0</v>
      </c>
      <c r="P343" s="66">
        <f t="shared" si="35"/>
        <v>43199</v>
      </c>
      <c r="Q343" s="70">
        <f t="shared" si="34"/>
        <v>97.076404494382018</v>
      </c>
      <c r="R343" s="61">
        <v>15029.02</v>
      </c>
      <c r="S343" s="61">
        <v>2019</v>
      </c>
      <c r="T343" s="32"/>
    </row>
    <row r="344" spans="1:20" s="2" customFormat="1" ht="12.75" customHeight="1" x14ac:dyDescent="0.2">
      <c r="A344" s="61">
        <v>25</v>
      </c>
      <c r="B344" s="64" t="s">
        <v>359</v>
      </c>
      <c r="C344" s="61" t="s">
        <v>255</v>
      </c>
      <c r="D344" s="61"/>
      <c r="E344" s="61" t="s">
        <v>43</v>
      </c>
      <c r="F344" s="64" t="s">
        <v>336</v>
      </c>
      <c r="G344" s="61">
        <v>2</v>
      </c>
      <c r="H344" s="65">
        <v>2</v>
      </c>
      <c r="I344" s="66">
        <v>456</v>
      </c>
      <c r="J344" s="66">
        <v>424</v>
      </c>
      <c r="K344" s="61">
        <v>369.8</v>
      </c>
      <c r="L344" s="65">
        <v>10</v>
      </c>
      <c r="M344" s="66">
        <v>41160</v>
      </c>
      <c r="N344" s="66">
        <v>0</v>
      </c>
      <c r="O344" s="66">
        <v>0</v>
      </c>
      <c r="P344" s="66">
        <f t="shared" si="35"/>
        <v>41160</v>
      </c>
      <c r="Q344" s="70">
        <f t="shared" si="34"/>
        <v>97.075471698113205</v>
      </c>
      <c r="R344" s="61">
        <v>15029.02</v>
      </c>
      <c r="S344" s="61">
        <v>2019</v>
      </c>
      <c r="T344" s="32"/>
    </row>
    <row r="345" spans="1:20" s="2" customFormat="1" ht="12.75" customHeight="1" x14ac:dyDescent="0.2">
      <c r="A345" s="61">
        <v>26</v>
      </c>
      <c r="B345" s="64" t="s">
        <v>360</v>
      </c>
      <c r="C345" s="61">
        <v>1957</v>
      </c>
      <c r="D345" s="61"/>
      <c r="E345" s="61" t="s">
        <v>43</v>
      </c>
      <c r="F345" s="64" t="s">
        <v>324</v>
      </c>
      <c r="G345" s="61">
        <v>2</v>
      </c>
      <c r="H345" s="65">
        <v>1</v>
      </c>
      <c r="I345" s="66">
        <v>353.5</v>
      </c>
      <c r="J345" s="66">
        <v>326</v>
      </c>
      <c r="K345" s="61">
        <v>202.9</v>
      </c>
      <c r="L345" s="65">
        <v>11</v>
      </c>
      <c r="M345" s="66">
        <v>70326</v>
      </c>
      <c r="N345" s="66">
        <v>0</v>
      </c>
      <c r="O345" s="66">
        <v>0</v>
      </c>
      <c r="P345" s="66">
        <v>70326</v>
      </c>
      <c r="Q345" s="70">
        <f t="shared" si="34"/>
        <v>215.72392638036808</v>
      </c>
      <c r="R345" s="61">
        <v>15029.02</v>
      </c>
      <c r="S345" s="61">
        <v>2019</v>
      </c>
      <c r="T345" s="32"/>
    </row>
    <row r="346" spans="1:20" s="2" customFormat="1" ht="12.75" customHeight="1" x14ac:dyDescent="0.2">
      <c r="A346" s="61">
        <v>27</v>
      </c>
      <c r="B346" s="64" t="s">
        <v>361</v>
      </c>
      <c r="C346" s="61">
        <v>1964</v>
      </c>
      <c r="D346" s="61"/>
      <c r="E346" s="61" t="s">
        <v>43</v>
      </c>
      <c r="F346" s="64" t="s">
        <v>324</v>
      </c>
      <c r="G346" s="61">
        <v>2</v>
      </c>
      <c r="H346" s="65">
        <v>1</v>
      </c>
      <c r="I346" s="66">
        <v>348.5</v>
      </c>
      <c r="J346" s="66">
        <v>320.60000000000002</v>
      </c>
      <c r="K346" s="61">
        <v>171.5</v>
      </c>
      <c r="L346" s="65">
        <v>12</v>
      </c>
      <c r="M346" s="66">
        <v>69161</v>
      </c>
      <c r="N346" s="66">
        <v>0</v>
      </c>
      <c r="O346" s="66">
        <v>0</v>
      </c>
      <c r="P346" s="66">
        <v>69161</v>
      </c>
      <c r="Q346" s="70">
        <f t="shared" si="34"/>
        <v>215.72364316905799</v>
      </c>
      <c r="R346" s="61">
        <v>15029.02</v>
      </c>
      <c r="S346" s="61">
        <v>2019</v>
      </c>
      <c r="T346" s="32"/>
    </row>
    <row r="347" spans="1:20" s="2" customFormat="1" ht="12.75" customHeight="1" x14ac:dyDescent="0.2">
      <c r="A347" s="61">
        <v>28</v>
      </c>
      <c r="B347" s="64" t="s">
        <v>362</v>
      </c>
      <c r="C347" s="61" t="s">
        <v>363</v>
      </c>
      <c r="D347" s="61"/>
      <c r="E347" s="61" t="s">
        <v>43</v>
      </c>
      <c r="F347" s="64" t="s">
        <v>324</v>
      </c>
      <c r="G347" s="61">
        <v>2</v>
      </c>
      <c r="H347" s="65">
        <v>1</v>
      </c>
      <c r="I347" s="66">
        <v>341.4</v>
      </c>
      <c r="J347" s="66">
        <v>327.39999999999998</v>
      </c>
      <c r="K347" s="61">
        <v>115</v>
      </c>
      <c r="L347" s="65">
        <v>13</v>
      </c>
      <c r="M347" s="66">
        <v>21188</v>
      </c>
      <c r="N347" s="66">
        <v>0</v>
      </c>
      <c r="O347" s="66">
        <v>0</v>
      </c>
      <c r="P347" s="66">
        <v>21188</v>
      </c>
      <c r="Q347" s="70">
        <f t="shared" si="34"/>
        <v>64.715943799633479</v>
      </c>
      <c r="R347" s="61">
        <v>15029.02</v>
      </c>
      <c r="S347" s="61">
        <v>2019</v>
      </c>
      <c r="T347" s="32"/>
    </row>
    <row r="348" spans="1:20" s="2" customFormat="1" ht="12.75" customHeight="1" x14ac:dyDescent="0.2">
      <c r="A348" s="61">
        <v>29</v>
      </c>
      <c r="B348" s="64" t="s">
        <v>364</v>
      </c>
      <c r="C348" s="61" t="s">
        <v>151</v>
      </c>
      <c r="D348" s="61"/>
      <c r="E348" s="61" t="s">
        <v>43</v>
      </c>
      <c r="F348" s="64" t="s">
        <v>324</v>
      </c>
      <c r="G348" s="61">
        <v>2</v>
      </c>
      <c r="H348" s="65">
        <v>1</v>
      </c>
      <c r="I348" s="66">
        <v>282.60000000000002</v>
      </c>
      <c r="J348" s="66">
        <v>251.4</v>
      </c>
      <c r="K348" s="61">
        <v>125.5</v>
      </c>
      <c r="L348" s="65">
        <v>6</v>
      </c>
      <c r="M348" s="66">
        <v>16270</v>
      </c>
      <c r="N348" s="66">
        <v>0</v>
      </c>
      <c r="O348" s="66">
        <v>0</v>
      </c>
      <c r="P348" s="66">
        <v>16270</v>
      </c>
      <c r="Q348" s="70">
        <f t="shared" si="34"/>
        <v>64.717581543357198</v>
      </c>
      <c r="R348" s="61">
        <v>15029.02</v>
      </c>
      <c r="S348" s="61">
        <v>2019</v>
      </c>
      <c r="T348" s="32"/>
    </row>
    <row r="349" spans="1:20" s="79" customFormat="1" ht="12.75" customHeight="1" x14ac:dyDescent="0.2">
      <c r="A349" s="74">
        <v>30</v>
      </c>
      <c r="B349" s="75" t="s">
        <v>365</v>
      </c>
      <c r="C349" s="74">
        <v>1935</v>
      </c>
      <c r="D349" s="74"/>
      <c r="E349" s="74" t="s">
        <v>43</v>
      </c>
      <c r="F349" s="75" t="s">
        <v>79</v>
      </c>
      <c r="G349" s="74">
        <v>4</v>
      </c>
      <c r="H349" s="95">
        <v>3</v>
      </c>
      <c r="I349" s="76">
        <v>2102</v>
      </c>
      <c r="J349" s="76">
        <v>2015.03</v>
      </c>
      <c r="K349" s="74">
        <v>1921.63</v>
      </c>
      <c r="L349" s="95">
        <v>34</v>
      </c>
      <c r="M349" s="76">
        <v>3535749</v>
      </c>
      <c r="N349" s="76">
        <v>0</v>
      </c>
      <c r="O349" s="76">
        <v>0</v>
      </c>
      <c r="P349" s="76">
        <v>3535749</v>
      </c>
      <c r="Q349" s="77">
        <v>5393.1</v>
      </c>
      <c r="R349" s="74">
        <v>15029.02</v>
      </c>
      <c r="S349" s="74" t="s">
        <v>195</v>
      </c>
      <c r="T349" s="78"/>
    </row>
    <row r="350" spans="1:20" s="2" customFormat="1" ht="12.75" customHeight="1" x14ac:dyDescent="0.2">
      <c r="A350" s="61">
        <v>31</v>
      </c>
      <c r="B350" s="64" t="s">
        <v>366</v>
      </c>
      <c r="C350" s="61">
        <v>1956</v>
      </c>
      <c r="D350" s="61"/>
      <c r="E350" s="61" t="s">
        <v>43</v>
      </c>
      <c r="F350" s="64" t="s">
        <v>202</v>
      </c>
      <c r="G350" s="61">
        <v>2</v>
      </c>
      <c r="H350" s="65">
        <v>3</v>
      </c>
      <c r="I350" s="66">
        <v>1841.5</v>
      </c>
      <c r="J350" s="66">
        <v>1436</v>
      </c>
      <c r="K350" s="66">
        <v>1409.7</v>
      </c>
      <c r="L350" s="65">
        <v>22</v>
      </c>
      <c r="M350" s="66">
        <v>387265</v>
      </c>
      <c r="N350" s="66">
        <v>0</v>
      </c>
      <c r="O350" s="66">
        <v>0</v>
      </c>
      <c r="P350" s="66">
        <v>387265</v>
      </c>
      <c r="Q350" s="70">
        <v>5393.1</v>
      </c>
      <c r="R350" s="61">
        <v>15029.02</v>
      </c>
      <c r="S350" s="61">
        <v>2019</v>
      </c>
      <c r="T350" s="32"/>
    </row>
    <row r="351" spans="1:20" s="2" customFormat="1" ht="12.75" customHeight="1" x14ac:dyDescent="0.2">
      <c r="A351" s="61">
        <v>32</v>
      </c>
      <c r="B351" s="64" t="s">
        <v>367</v>
      </c>
      <c r="C351" s="61">
        <v>1984</v>
      </c>
      <c r="D351" s="61"/>
      <c r="E351" s="61" t="s">
        <v>43</v>
      </c>
      <c r="F351" s="64" t="s">
        <v>235</v>
      </c>
      <c r="G351" s="61">
        <v>5</v>
      </c>
      <c r="H351" s="65">
        <v>2</v>
      </c>
      <c r="I351" s="66">
        <v>2252.3000000000002</v>
      </c>
      <c r="J351" s="66">
        <v>1218</v>
      </c>
      <c r="K351" s="61">
        <v>1194.5</v>
      </c>
      <c r="L351" s="65">
        <v>56</v>
      </c>
      <c r="M351" s="66">
        <v>394127.74800000002</v>
      </c>
      <c r="N351" s="66">
        <v>0</v>
      </c>
      <c r="O351" s="66">
        <v>0</v>
      </c>
      <c r="P351" s="66">
        <v>394127.74800000002</v>
      </c>
      <c r="Q351" s="70">
        <v>5393.1</v>
      </c>
      <c r="R351" s="61">
        <v>15029.02</v>
      </c>
      <c r="S351" s="61">
        <v>2019</v>
      </c>
      <c r="T351" s="32"/>
    </row>
    <row r="352" spans="1:20" s="2" customFormat="1" ht="12.75" customHeight="1" x14ac:dyDescent="0.2">
      <c r="A352" s="245" t="s">
        <v>368</v>
      </c>
      <c r="B352" s="245"/>
      <c r="C352" s="45">
        <v>32</v>
      </c>
      <c r="D352" s="45"/>
      <c r="E352" s="45"/>
      <c r="F352" s="43"/>
      <c r="G352" s="45"/>
      <c r="H352" s="46"/>
      <c r="I352" s="50">
        <f>SUM(I320:I351)</f>
        <v>20790.5</v>
      </c>
      <c r="J352" s="50">
        <f>SUM(J320:J351)</f>
        <v>18277.47</v>
      </c>
      <c r="K352" s="50">
        <f>SUM(K320:K351)</f>
        <v>15048.029999999999</v>
      </c>
      <c r="L352" s="45">
        <f>SUM(L320:L351)</f>
        <v>447</v>
      </c>
      <c r="M352" s="50">
        <f>SUM(M320:M351)</f>
        <v>6396329.3994399998</v>
      </c>
      <c r="N352" s="50"/>
      <c r="O352" s="50"/>
      <c r="P352" s="50">
        <f>SUM(P320:P351)</f>
        <v>6396329.3994399998</v>
      </c>
      <c r="Q352" s="82"/>
      <c r="R352" s="82"/>
      <c r="S352" s="45"/>
      <c r="T352" s="32"/>
    </row>
    <row r="353" spans="1:21" s="2" customFormat="1" ht="12.75" customHeight="1" x14ac:dyDescent="0.2">
      <c r="A353" s="61">
        <v>1</v>
      </c>
      <c r="B353" s="64" t="s">
        <v>366</v>
      </c>
      <c r="C353" s="61">
        <v>1956</v>
      </c>
      <c r="D353" s="24"/>
      <c r="E353" s="61" t="s">
        <v>43</v>
      </c>
      <c r="F353" s="64" t="s">
        <v>202</v>
      </c>
      <c r="G353" s="61">
        <v>2</v>
      </c>
      <c r="H353" s="61">
        <v>3</v>
      </c>
      <c r="I353" s="66">
        <v>1841.5</v>
      </c>
      <c r="J353" s="66">
        <v>1436</v>
      </c>
      <c r="K353" s="66">
        <v>1409.7</v>
      </c>
      <c r="L353" s="61">
        <v>22</v>
      </c>
      <c r="M353" s="66">
        <f>'Раздел 2'!C353</f>
        <v>3773317.1639999999</v>
      </c>
      <c r="N353" s="66">
        <v>0</v>
      </c>
      <c r="O353" s="66">
        <v>0</v>
      </c>
      <c r="P353" s="66">
        <f t="shared" ref="P353:P363" si="36">M353</f>
        <v>3773317.1639999999</v>
      </c>
      <c r="Q353" s="70">
        <f t="shared" ref="Q353:Q363" si="37">P353/J353</f>
        <v>2627.6581922005571</v>
      </c>
      <c r="R353" s="61">
        <v>15029.02</v>
      </c>
      <c r="S353" s="61">
        <v>2020</v>
      </c>
      <c r="T353" s="32"/>
    </row>
    <row r="354" spans="1:21" s="2" customFormat="1" ht="12.75" customHeight="1" x14ac:dyDescent="0.2">
      <c r="A354" s="61">
        <v>2</v>
      </c>
      <c r="B354" s="64" t="s">
        <v>369</v>
      </c>
      <c r="C354" s="61" t="s">
        <v>151</v>
      </c>
      <c r="D354" s="24"/>
      <c r="E354" s="61" t="s">
        <v>43</v>
      </c>
      <c r="F354" s="64" t="s">
        <v>324</v>
      </c>
      <c r="G354" s="61">
        <v>2</v>
      </c>
      <c r="H354" s="61">
        <v>3</v>
      </c>
      <c r="I354" s="66">
        <v>786</v>
      </c>
      <c r="J354" s="66">
        <v>668.2</v>
      </c>
      <c r="K354" s="66">
        <v>399</v>
      </c>
      <c r="L354" s="61">
        <v>17</v>
      </c>
      <c r="M354" s="66">
        <f>'Раздел 2'!C354</f>
        <v>64866</v>
      </c>
      <c r="N354" s="66">
        <v>0</v>
      </c>
      <c r="O354" s="66">
        <v>0</v>
      </c>
      <c r="P354" s="66">
        <f t="shared" si="36"/>
        <v>64866</v>
      </c>
      <c r="Q354" s="70">
        <f t="shared" si="37"/>
        <v>97.075725830589633</v>
      </c>
      <c r="R354" s="61">
        <v>15029.02</v>
      </c>
      <c r="S354" s="61">
        <v>2020</v>
      </c>
      <c r="T354" s="32"/>
    </row>
    <row r="355" spans="1:21" s="2" customFormat="1" ht="12.75" customHeight="1" x14ac:dyDescent="0.2">
      <c r="A355" s="61">
        <v>3</v>
      </c>
      <c r="B355" s="64" t="s">
        <v>370</v>
      </c>
      <c r="C355" s="61" t="s">
        <v>171</v>
      </c>
      <c r="D355" s="24"/>
      <c r="E355" s="61" t="s">
        <v>43</v>
      </c>
      <c r="F355" s="64" t="s">
        <v>324</v>
      </c>
      <c r="G355" s="61">
        <v>2</v>
      </c>
      <c r="H355" s="61">
        <v>1</v>
      </c>
      <c r="I355" s="66">
        <v>437.6</v>
      </c>
      <c r="J355" s="66">
        <v>400</v>
      </c>
      <c r="K355" s="66">
        <v>353.9</v>
      </c>
      <c r="L355" s="61">
        <v>9</v>
      </c>
      <c r="M355" s="66">
        <f>'Раздел 2'!C355</f>
        <v>38830</v>
      </c>
      <c r="N355" s="66">
        <v>0</v>
      </c>
      <c r="O355" s="66">
        <v>0</v>
      </c>
      <c r="P355" s="66">
        <f t="shared" si="36"/>
        <v>38830</v>
      </c>
      <c r="Q355" s="70">
        <f t="shared" si="37"/>
        <v>97.075000000000003</v>
      </c>
      <c r="R355" s="61">
        <v>15029.02</v>
      </c>
      <c r="S355" s="61">
        <v>2020</v>
      </c>
      <c r="T355" s="32"/>
    </row>
    <row r="356" spans="1:21" s="2" customFormat="1" ht="12.75" customHeight="1" x14ac:dyDescent="0.2">
      <c r="A356" s="61">
        <v>4</v>
      </c>
      <c r="B356" s="64" t="s">
        <v>371</v>
      </c>
      <c r="C356" s="61" t="s">
        <v>171</v>
      </c>
      <c r="D356" s="24"/>
      <c r="E356" s="61" t="s">
        <v>43</v>
      </c>
      <c r="F356" s="64" t="s">
        <v>324</v>
      </c>
      <c r="G356" s="61">
        <v>2</v>
      </c>
      <c r="H356" s="61">
        <v>1</v>
      </c>
      <c r="I356" s="66">
        <v>279.2</v>
      </c>
      <c r="J356" s="66">
        <v>247.3</v>
      </c>
      <c r="K356" s="66">
        <v>0</v>
      </c>
      <c r="L356" s="61">
        <v>8</v>
      </c>
      <c r="M356" s="66">
        <f>'Раздел 2'!C356</f>
        <v>24000</v>
      </c>
      <c r="N356" s="66">
        <v>0</v>
      </c>
      <c r="O356" s="66">
        <v>0</v>
      </c>
      <c r="P356" s="66">
        <f t="shared" si="36"/>
        <v>24000</v>
      </c>
      <c r="Q356" s="70">
        <f t="shared" si="37"/>
        <v>97.048119692680956</v>
      </c>
      <c r="R356" s="61">
        <v>15029.02</v>
      </c>
      <c r="S356" s="61">
        <v>2020</v>
      </c>
      <c r="T356" s="32"/>
    </row>
    <row r="357" spans="1:21" s="2" customFormat="1" ht="12.75" customHeight="1" x14ac:dyDescent="0.2">
      <c r="A357" s="61">
        <v>5</v>
      </c>
      <c r="B357" s="64" t="s">
        <v>372</v>
      </c>
      <c r="C357" s="61">
        <v>1956</v>
      </c>
      <c r="D357" s="24"/>
      <c r="E357" s="61" t="s">
        <v>43</v>
      </c>
      <c r="F357" s="64" t="s">
        <v>324</v>
      </c>
      <c r="G357" s="61">
        <v>2</v>
      </c>
      <c r="H357" s="61">
        <v>1</v>
      </c>
      <c r="I357" s="66">
        <v>281.2</v>
      </c>
      <c r="J357" s="66">
        <v>249.5</v>
      </c>
      <c r="K357" s="66">
        <v>186.8</v>
      </c>
      <c r="L357" s="61">
        <v>5</v>
      </c>
      <c r="M357" s="66">
        <f>'Раздел 2'!C357</f>
        <v>24000</v>
      </c>
      <c r="N357" s="66">
        <v>0</v>
      </c>
      <c r="O357" s="66">
        <v>0</v>
      </c>
      <c r="P357" s="66">
        <f t="shared" si="36"/>
        <v>24000</v>
      </c>
      <c r="Q357" s="70">
        <f t="shared" si="37"/>
        <v>96.192384769539075</v>
      </c>
      <c r="R357" s="61">
        <v>15029.02</v>
      </c>
      <c r="S357" s="61">
        <v>2020</v>
      </c>
      <c r="T357" s="32"/>
    </row>
    <row r="358" spans="1:21" s="2" customFormat="1" ht="12.75" customHeight="1" x14ac:dyDescent="0.2">
      <c r="A358" s="61">
        <v>6</v>
      </c>
      <c r="B358" s="64" t="s">
        <v>373</v>
      </c>
      <c r="C358" s="61" t="s">
        <v>151</v>
      </c>
      <c r="D358" s="24"/>
      <c r="E358" s="61" t="s">
        <v>43</v>
      </c>
      <c r="F358" s="64" t="s">
        <v>324</v>
      </c>
      <c r="G358" s="61">
        <v>2</v>
      </c>
      <c r="H358" s="61">
        <v>1</v>
      </c>
      <c r="I358" s="66">
        <v>278.7</v>
      </c>
      <c r="J358" s="66">
        <v>247.3</v>
      </c>
      <c r="K358" s="66">
        <v>243.3</v>
      </c>
      <c r="L358" s="61">
        <v>4</v>
      </c>
      <c r="M358" s="66">
        <f>'Раздел 2'!C358</f>
        <v>24000</v>
      </c>
      <c r="N358" s="66">
        <v>0</v>
      </c>
      <c r="O358" s="66">
        <v>0</v>
      </c>
      <c r="P358" s="66">
        <f t="shared" si="36"/>
        <v>24000</v>
      </c>
      <c r="Q358" s="70">
        <f t="shared" si="37"/>
        <v>97.048119692680956</v>
      </c>
      <c r="R358" s="61">
        <v>15029.02</v>
      </c>
      <c r="S358" s="61">
        <v>2020</v>
      </c>
      <c r="T358" s="32"/>
    </row>
    <row r="359" spans="1:21" s="2" customFormat="1" ht="12.75" customHeight="1" x14ac:dyDescent="0.2">
      <c r="A359" s="61">
        <v>7</v>
      </c>
      <c r="B359" s="64" t="s">
        <v>374</v>
      </c>
      <c r="C359" s="61" t="s">
        <v>151</v>
      </c>
      <c r="D359" s="24"/>
      <c r="E359" s="61" t="s">
        <v>43</v>
      </c>
      <c r="F359" s="64" t="s">
        <v>324</v>
      </c>
      <c r="G359" s="61">
        <v>2</v>
      </c>
      <c r="H359" s="61">
        <v>1</v>
      </c>
      <c r="I359" s="66">
        <v>280.39999999999998</v>
      </c>
      <c r="J359" s="66">
        <v>249.4</v>
      </c>
      <c r="K359" s="66">
        <v>187.4</v>
      </c>
      <c r="L359" s="61">
        <v>5</v>
      </c>
      <c r="M359" s="66">
        <f>'Раздел 2'!C359</f>
        <v>24000</v>
      </c>
      <c r="N359" s="66">
        <v>0</v>
      </c>
      <c r="O359" s="66">
        <v>0</v>
      </c>
      <c r="P359" s="66">
        <f t="shared" si="36"/>
        <v>24000</v>
      </c>
      <c r="Q359" s="70">
        <f t="shared" si="37"/>
        <v>96.230954290296708</v>
      </c>
      <c r="R359" s="61">
        <v>15029.02</v>
      </c>
      <c r="S359" s="61">
        <v>2020</v>
      </c>
      <c r="T359" s="32"/>
    </row>
    <row r="360" spans="1:21" s="2" customFormat="1" ht="12.75" customHeight="1" x14ac:dyDescent="0.2">
      <c r="A360" s="61">
        <v>8</v>
      </c>
      <c r="B360" s="64" t="s">
        <v>375</v>
      </c>
      <c r="C360" s="61" t="s">
        <v>151</v>
      </c>
      <c r="D360" s="24"/>
      <c r="E360" s="61" t="s">
        <v>43</v>
      </c>
      <c r="F360" s="64" t="s">
        <v>324</v>
      </c>
      <c r="G360" s="61">
        <v>2</v>
      </c>
      <c r="H360" s="61">
        <v>1</v>
      </c>
      <c r="I360" s="66">
        <v>277.7</v>
      </c>
      <c r="J360" s="66">
        <v>247.1</v>
      </c>
      <c r="K360" s="66">
        <v>124.3</v>
      </c>
      <c r="L360" s="61">
        <v>6</v>
      </c>
      <c r="M360" s="66">
        <f>'Раздел 2'!C360</f>
        <v>24000</v>
      </c>
      <c r="N360" s="66">
        <v>0</v>
      </c>
      <c r="O360" s="66">
        <v>0</v>
      </c>
      <c r="P360" s="66">
        <f t="shared" si="36"/>
        <v>24000</v>
      </c>
      <c r="Q360" s="70">
        <f t="shared" si="37"/>
        <v>97.126669364629706</v>
      </c>
      <c r="R360" s="61">
        <v>15029.02</v>
      </c>
      <c r="S360" s="61">
        <v>2020</v>
      </c>
      <c r="T360" s="32"/>
    </row>
    <row r="361" spans="1:21" s="2" customFormat="1" ht="12.75" customHeight="1" x14ac:dyDescent="0.2">
      <c r="A361" s="61">
        <v>9</v>
      </c>
      <c r="B361" s="64" t="s">
        <v>376</v>
      </c>
      <c r="C361" s="61" t="s">
        <v>232</v>
      </c>
      <c r="D361" s="24"/>
      <c r="E361" s="61" t="s">
        <v>43</v>
      </c>
      <c r="F361" s="64" t="s">
        <v>324</v>
      </c>
      <c r="G361" s="61">
        <v>2</v>
      </c>
      <c r="H361" s="61">
        <v>1</v>
      </c>
      <c r="I361" s="66">
        <v>280.2</v>
      </c>
      <c r="J361" s="66">
        <v>249.8</v>
      </c>
      <c r="K361" s="66">
        <v>61.9</v>
      </c>
      <c r="L361" s="61">
        <v>7</v>
      </c>
      <c r="M361" s="66">
        <f>'Раздел 2'!C361</f>
        <v>24000</v>
      </c>
      <c r="N361" s="66">
        <v>0</v>
      </c>
      <c r="O361" s="66">
        <v>0</v>
      </c>
      <c r="P361" s="66">
        <f t="shared" si="36"/>
        <v>24000</v>
      </c>
      <c r="Q361" s="70">
        <f t="shared" si="37"/>
        <v>96.076861489191344</v>
      </c>
      <c r="R361" s="61">
        <v>15029.02</v>
      </c>
      <c r="S361" s="61">
        <v>2020</v>
      </c>
      <c r="T361" s="32"/>
    </row>
    <row r="362" spans="1:21" s="2" customFormat="1" ht="12.75" customHeight="1" x14ac:dyDescent="0.2">
      <c r="A362" s="61">
        <v>10</v>
      </c>
      <c r="B362" s="64" t="s">
        <v>332</v>
      </c>
      <c r="C362" s="61">
        <v>1961</v>
      </c>
      <c r="D362" s="24"/>
      <c r="E362" s="61" t="s">
        <v>43</v>
      </c>
      <c r="F362" s="64" t="s">
        <v>333</v>
      </c>
      <c r="G362" s="61">
        <v>4</v>
      </c>
      <c r="H362" s="61">
        <v>2</v>
      </c>
      <c r="I362" s="66">
        <v>1322.86</v>
      </c>
      <c r="J362" s="66">
        <v>1322.86</v>
      </c>
      <c r="K362" s="66">
        <v>1322.86</v>
      </c>
      <c r="L362" s="61">
        <v>32</v>
      </c>
      <c r="M362" s="66">
        <f>'Раздел 2'!C362</f>
        <v>1301569.95</v>
      </c>
      <c r="N362" s="66">
        <v>0</v>
      </c>
      <c r="O362" s="66">
        <v>0</v>
      </c>
      <c r="P362" s="66">
        <f t="shared" si="36"/>
        <v>1301569.95</v>
      </c>
      <c r="Q362" s="70">
        <f t="shared" si="37"/>
        <v>983.90604447938563</v>
      </c>
      <c r="R362" s="61">
        <v>12882.22</v>
      </c>
      <c r="S362" s="61">
        <v>2020</v>
      </c>
      <c r="T362" s="32"/>
    </row>
    <row r="363" spans="1:21" s="2" customFormat="1" ht="12.75" customHeight="1" x14ac:dyDescent="0.2">
      <c r="A363" s="61">
        <v>11</v>
      </c>
      <c r="B363" s="64" t="s">
        <v>334</v>
      </c>
      <c r="C363" s="61">
        <v>1961</v>
      </c>
      <c r="D363" s="24"/>
      <c r="E363" s="61" t="s">
        <v>43</v>
      </c>
      <c r="F363" s="64" t="s">
        <v>333</v>
      </c>
      <c r="G363" s="61">
        <v>4</v>
      </c>
      <c r="H363" s="61">
        <v>2</v>
      </c>
      <c r="I363" s="66">
        <v>1291.18</v>
      </c>
      <c r="J363" s="66">
        <v>1291.18</v>
      </c>
      <c r="K363" s="66">
        <v>1291.18</v>
      </c>
      <c r="L363" s="61">
        <v>32</v>
      </c>
      <c r="M363" s="66">
        <f>'Раздел 2'!C363</f>
        <v>978677.8</v>
      </c>
      <c r="N363" s="66">
        <v>0</v>
      </c>
      <c r="O363" s="66">
        <v>0</v>
      </c>
      <c r="P363" s="66">
        <f t="shared" si="36"/>
        <v>978677.8</v>
      </c>
      <c r="Q363" s="70">
        <f t="shared" si="37"/>
        <v>757.97162285661182</v>
      </c>
      <c r="R363" s="61">
        <v>12964.12</v>
      </c>
      <c r="S363" s="61">
        <v>2020</v>
      </c>
      <c r="T363" s="32"/>
    </row>
    <row r="364" spans="1:21" s="2" customFormat="1" ht="12.75" customHeight="1" x14ac:dyDescent="0.2">
      <c r="A364" s="245" t="s">
        <v>377</v>
      </c>
      <c r="B364" s="245"/>
      <c r="C364" s="45">
        <v>11</v>
      </c>
      <c r="D364" s="45"/>
      <c r="E364" s="45"/>
      <c r="F364" s="96"/>
      <c r="G364" s="91"/>
      <c r="H364" s="97"/>
      <c r="I364" s="50">
        <f t="shared" ref="I364:P364" si="38">SUM(I353:I363)</f>
        <v>7356.5399999999991</v>
      </c>
      <c r="J364" s="50">
        <f t="shared" si="38"/>
        <v>6608.64</v>
      </c>
      <c r="K364" s="50">
        <f t="shared" si="38"/>
        <v>5580.3400000000011</v>
      </c>
      <c r="L364" s="50">
        <f t="shared" si="38"/>
        <v>147</v>
      </c>
      <c r="M364" s="50">
        <f t="shared" si="38"/>
        <v>6301260.9139999999</v>
      </c>
      <c r="N364" s="50">
        <f t="shared" si="38"/>
        <v>0</v>
      </c>
      <c r="O364" s="50">
        <f t="shared" si="38"/>
        <v>0</v>
      </c>
      <c r="P364" s="50">
        <f t="shared" si="38"/>
        <v>6301260.9139999999</v>
      </c>
      <c r="Q364" s="50"/>
      <c r="R364" s="50"/>
      <c r="S364" s="45"/>
      <c r="T364" s="32"/>
    </row>
    <row r="365" spans="1:21" s="2" customFormat="1" ht="12.75" customHeight="1" x14ac:dyDescent="0.2">
      <c r="A365" s="61">
        <v>1</v>
      </c>
      <c r="B365" s="64" t="s">
        <v>332</v>
      </c>
      <c r="C365" s="61">
        <v>1961</v>
      </c>
      <c r="D365" s="61"/>
      <c r="E365" s="61" t="s">
        <v>43</v>
      </c>
      <c r="F365" s="64" t="s">
        <v>333</v>
      </c>
      <c r="G365" s="61">
        <v>4</v>
      </c>
      <c r="H365" s="65">
        <v>2</v>
      </c>
      <c r="I365" s="66">
        <v>1322.86</v>
      </c>
      <c r="J365" s="66">
        <v>1322.86</v>
      </c>
      <c r="K365" s="61">
        <v>1322.86</v>
      </c>
      <c r="L365" s="65">
        <v>32</v>
      </c>
      <c r="M365" s="66">
        <f>'Раздел 2'!C365</f>
        <v>15814395.510000002</v>
      </c>
      <c r="N365" s="66">
        <v>0</v>
      </c>
      <c r="O365" s="66">
        <v>0</v>
      </c>
      <c r="P365" s="66">
        <f>M365</f>
        <v>15814395.510000002</v>
      </c>
      <c r="Q365" s="70">
        <f>M365/J365</f>
        <v>11954.700807341671</v>
      </c>
      <c r="R365" s="61">
        <v>12882.22</v>
      </c>
      <c r="S365" s="61">
        <v>2021</v>
      </c>
      <c r="T365" s="32"/>
    </row>
    <row r="366" spans="1:21" s="2" customFormat="1" ht="12.75" customHeight="1" x14ac:dyDescent="0.2">
      <c r="A366" s="61">
        <v>2</v>
      </c>
      <c r="B366" s="64" t="s">
        <v>334</v>
      </c>
      <c r="C366" s="61">
        <v>1961</v>
      </c>
      <c r="D366" s="61"/>
      <c r="E366" s="61" t="s">
        <v>43</v>
      </c>
      <c r="F366" s="64" t="s">
        <v>333</v>
      </c>
      <c r="G366" s="61">
        <v>4</v>
      </c>
      <c r="H366" s="65">
        <v>2</v>
      </c>
      <c r="I366" s="66">
        <v>1291.18</v>
      </c>
      <c r="J366" s="66">
        <v>1291.18</v>
      </c>
      <c r="K366" s="61">
        <v>1291.18</v>
      </c>
      <c r="L366" s="65">
        <v>32</v>
      </c>
      <c r="M366" s="66">
        <f>'Раздел 2'!C366</f>
        <v>15609238.16</v>
      </c>
      <c r="N366" s="66">
        <v>0</v>
      </c>
      <c r="O366" s="66">
        <v>0</v>
      </c>
      <c r="P366" s="66">
        <f>M366</f>
        <v>15609238.16</v>
      </c>
      <c r="Q366" s="70">
        <f>M366/J366</f>
        <v>12089.126349540729</v>
      </c>
      <c r="R366" s="61">
        <v>12882.22</v>
      </c>
      <c r="S366" s="61">
        <v>2021</v>
      </c>
      <c r="T366" s="32"/>
    </row>
    <row r="367" spans="1:21" s="2" customFormat="1" ht="12.75" customHeight="1" x14ac:dyDescent="0.2">
      <c r="A367" s="61">
        <v>3</v>
      </c>
      <c r="B367" s="64" t="s">
        <v>367</v>
      </c>
      <c r="C367" s="61">
        <v>1984</v>
      </c>
      <c r="D367" s="61"/>
      <c r="E367" s="61" t="s">
        <v>43</v>
      </c>
      <c r="F367" s="64" t="s">
        <v>235</v>
      </c>
      <c r="G367" s="61">
        <v>5</v>
      </c>
      <c r="H367" s="65">
        <v>2</v>
      </c>
      <c r="I367" s="66">
        <v>2252.3000000000002</v>
      </c>
      <c r="J367" s="66">
        <v>1218</v>
      </c>
      <c r="K367" s="61">
        <v>1194.5</v>
      </c>
      <c r="L367" s="65">
        <v>56</v>
      </c>
      <c r="M367" s="66">
        <f>'Раздел 2'!C367</f>
        <v>2396598.6603999999</v>
      </c>
      <c r="N367" s="66">
        <v>0</v>
      </c>
      <c r="O367" s="66">
        <v>0</v>
      </c>
      <c r="P367" s="66">
        <v>2396598.6603999999</v>
      </c>
      <c r="Q367" s="70">
        <v>5393.1</v>
      </c>
      <c r="R367" s="61">
        <v>15029.02</v>
      </c>
      <c r="S367" s="61">
        <v>2021</v>
      </c>
      <c r="T367" s="32"/>
    </row>
    <row r="368" spans="1:21" s="2" customFormat="1" ht="12.75" customHeight="1" x14ac:dyDescent="0.2">
      <c r="A368" s="61">
        <v>4</v>
      </c>
      <c r="B368" s="64" t="s">
        <v>365</v>
      </c>
      <c r="C368" s="61">
        <v>1935</v>
      </c>
      <c r="D368" s="61"/>
      <c r="E368" s="61" t="s">
        <v>43</v>
      </c>
      <c r="F368" s="64" t="s">
        <v>79</v>
      </c>
      <c r="G368" s="61">
        <v>4</v>
      </c>
      <c r="H368" s="65">
        <v>3</v>
      </c>
      <c r="I368" s="66">
        <v>2102</v>
      </c>
      <c r="J368" s="66">
        <v>2015.03</v>
      </c>
      <c r="K368" s="61">
        <v>1921.63</v>
      </c>
      <c r="L368" s="65">
        <v>34</v>
      </c>
      <c r="M368" s="66">
        <f>'Раздел 2'!C368</f>
        <v>6369092.5999999996</v>
      </c>
      <c r="N368" s="66">
        <v>0</v>
      </c>
      <c r="O368" s="66">
        <v>0</v>
      </c>
      <c r="P368" s="66">
        <f>M368</f>
        <v>6369092.5999999996</v>
      </c>
      <c r="Q368" s="70">
        <f>M368/J368</f>
        <v>3160.7929410480237</v>
      </c>
      <c r="R368" s="61">
        <v>15768.54</v>
      </c>
      <c r="S368" s="61">
        <v>2021</v>
      </c>
      <c r="T368" s="32"/>
      <c r="U368" s="79"/>
    </row>
    <row r="369" spans="1:20" s="2" customFormat="1" ht="12.75" customHeight="1" x14ac:dyDescent="0.2">
      <c r="A369" s="245" t="s">
        <v>378</v>
      </c>
      <c r="B369" s="245"/>
      <c r="C369" s="45">
        <v>4</v>
      </c>
      <c r="D369" s="45"/>
      <c r="E369" s="45"/>
      <c r="F369" s="43"/>
      <c r="G369" s="45"/>
      <c r="H369" s="46"/>
      <c r="I369" s="50">
        <f t="shared" ref="I369:P369" si="39">SUM(I365:I368)</f>
        <v>6968.34</v>
      </c>
      <c r="J369" s="50">
        <f t="shared" si="39"/>
        <v>5847.07</v>
      </c>
      <c r="K369" s="50">
        <f t="shared" si="39"/>
        <v>5730.17</v>
      </c>
      <c r="L369" s="50">
        <f t="shared" si="39"/>
        <v>154</v>
      </c>
      <c r="M369" s="50">
        <f t="shared" si="39"/>
        <v>40189324.930400006</v>
      </c>
      <c r="N369" s="50">
        <f t="shared" si="39"/>
        <v>0</v>
      </c>
      <c r="O369" s="50">
        <f t="shared" si="39"/>
        <v>0</v>
      </c>
      <c r="P369" s="50">
        <f t="shared" si="39"/>
        <v>40189324.930400006</v>
      </c>
      <c r="Q369" s="82"/>
      <c r="R369" s="82"/>
      <c r="S369" s="45"/>
      <c r="T369" s="32"/>
    </row>
    <row r="370" spans="1:20" s="81" customFormat="1" ht="13.35" customHeight="1" x14ac:dyDescent="0.2">
      <c r="A370" s="244" t="s">
        <v>379</v>
      </c>
      <c r="B370" s="244"/>
      <c r="C370" s="29">
        <f>C369+C364+C352</f>
        <v>47</v>
      </c>
      <c r="D370" s="29"/>
      <c r="E370" s="29"/>
      <c r="F370" s="27"/>
      <c r="G370" s="29"/>
      <c r="H370" s="29"/>
      <c r="I370" s="30">
        <f>I369+I364+I352</f>
        <v>35115.379999999997</v>
      </c>
      <c r="J370" s="30">
        <f>J369+J364+J352</f>
        <v>30733.18</v>
      </c>
      <c r="K370" s="29">
        <f>K369+K364+K352</f>
        <v>26358.54</v>
      </c>
      <c r="L370" s="29">
        <f>L369+L364+L352</f>
        <v>748</v>
      </c>
      <c r="M370" s="30">
        <f>M352+M364+M369</f>
        <v>52886915.243840009</v>
      </c>
      <c r="N370" s="29"/>
      <c r="O370" s="29"/>
      <c r="P370" s="30">
        <f>P369+P364+P352</f>
        <v>52886915.243840002</v>
      </c>
      <c r="Q370" s="88"/>
      <c r="R370" s="88"/>
      <c r="S370" s="29"/>
      <c r="T370" s="80"/>
    </row>
    <row r="371" spans="1:20" s="2" customFormat="1" ht="13.35" customHeight="1" x14ac:dyDescent="0.2">
      <c r="A371" s="61"/>
      <c r="B371" s="62" t="s">
        <v>380</v>
      </c>
      <c r="C371" s="63"/>
      <c r="D371" s="61"/>
      <c r="E371" s="61"/>
      <c r="F371" s="64"/>
      <c r="G371" s="61"/>
      <c r="H371" s="65"/>
      <c r="I371" s="66"/>
      <c r="J371" s="66"/>
      <c r="K371" s="66"/>
      <c r="L371" s="65"/>
      <c r="M371" s="66"/>
      <c r="N371" s="66"/>
      <c r="O371" s="66"/>
      <c r="P371" s="67"/>
      <c r="Q371" s="70"/>
      <c r="R371" s="69"/>
      <c r="S371" s="61"/>
      <c r="T371" s="32"/>
    </row>
    <row r="372" spans="1:20" s="2" customFormat="1" ht="12.75" customHeight="1" x14ac:dyDescent="0.2">
      <c r="A372" s="61">
        <v>1</v>
      </c>
      <c r="B372" s="64" t="s">
        <v>381</v>
      </c>
      <c r="C372" s="61">
        <v>1954</v>
      </c>
      <c r="D372" s="61"/>
      <c r="E372" s="61" t="s">
        <v>43</v>
      </c>
      <c r="F372" s="64" t="s">
        <v>288</v>
      </c>
      <c r="G372" s="61">
        <v>2</v>
      </c>
      <c r="H372" s="65">
        <v>2</v>
      </c>
      <c r="I372" s="66">
        <v>434</v>
      </c>
      <c r="J372" s="66">
        <v>390</v>
      </c>
      <c r="K372" s="61">
        <v>129.80000000000001</v>
      </c>
      <c r="L372" s="65">
        <v>8</v>
      </c>
      <c r="M372" s="66">
        <v>24940</v>
      </c>
      <c r="N372" s="66">
        <v>0</v>
      </c>
      <c r="O372" s="66">
        <v>0</v>
      </c>
      <c r="P372" s="66">
        <f>M372</f>
        <v>24940</v>
      </c>
      <c r="Q372" s="70">
        <f t="shared" ref="Q372:Q387" si="40">P372/J372</f>
        <v>63.948717948717949</v>
      </c>
      <c r="R372" s="61">
        <v>11111.76</v>
      </c>
      <c r="S372" s="61">
        <v>2019</v>
      </c>
      <c r="T372" s="32"/>
    </row>
    <row r="373" spans="1:20" s="2" customFormat="1" ht="12.75" customHeight="1" x14ac:dyDescent="0.2">
      <c r="A373" s="61">
        <f t="shared" ref="A373:A387" si="41">A372+1</f>
        <v>2</v>
      </c>
      <c r="B373" s="64" t="s">
        <v>382</v>
      </c>
      <c r="C373" s="61">
        <v>1954</v>
      </c>
      <c r="D373" s="61"/>
      <c r="E373" s="61" t="s">
        <v>43</v>
      </c>
      <c r="F373" s="64" t="s">
        <v>288</v>
      </c>
      <c r="G373" s="61">
        <v>8</v>
      </c>
      <c r="H373" s="65">
        <v>8</v>
      </c>
      <c r="I373" s="66">
        <v>434.6</v>
      </c>
      <c r="J373" s="66">
        <v>389.2</v>
      </c>
      <c r="K373" s="61">
        <v>131</v>
      </c>
      <c r="L373" s="65">
        <v>8</v>
      </c>
      <c r="M373" s="66">
        <v>24940</v>
      </c>
      <c r="N373" s="66">
        <v>0</v>
      </c>
      <c r="O373" s="66">
        <v>0</v>
      </c>
      <c r="P373" s="66">
        <f>M373</f>
        <v>24940</v>
      </c>
      <c r="Q373" s="70">
        <f t="shared" si="40"/>
        <v>64.080164439876668</v>
      </c>
      <c r="R373" s="61">
        <v>11111.76</v>
      </c>
      <c r="S373" s="61">
        <v>2019</v>
      </c>
      <c r="T373" s="32"/>
    </row>
    <row r="374" spans="1:20" s="2" customFormat="1" ht="12.75" customHeight="1" x14ac:dyDescent="0.2">
      <c r="A374" s="61">
        <f t="shared" si="41"/>
        <v>3</v>
      </c>
      <c r="B374" s="64" t="s">
        <v>383</v>
      </c>
      <c r="C374" s="61">
        <v>1949</v>
      </c>
      <c r="D374" s="61"/>
      <c r="E374" s="61" t="s">
        <v>43</v>
      </c>
      <c r="F374" s="64" t="s">
        <v>44</v>
      </c>
      <c r="G374" s="61">
        <v>2</v>
      </c>
      <c r="H374" s="65">
        <v>1</v>
      </c>
      <c r="I374" s="66">
        <v>562.1</v>
      </c>
      <c r="J374" s="66">
        <v>497.02</v>
      </c>
      <c r="K374" s="61">
        <v>410.8</v>
      </c>
      <c r="L374" s="65">
        <v>8</v>
      </c>
      <c r="M374" s="66">
        <v>33207</v>
      </c>
      <c r="N374" s="66">
        <v>0</v>
      </c>
      <c r="O374" s="66">
        <v>0</v>
      </c>
      <c r="P374" s="66">
        <v>33207</v>
      </c>
      <c r="Q374" s="70">
        <f t="shared" si="40"/>
        <v>66.812200716268961</v>
      </c>
      <c r="R374" s="61">
        <v>11111.76</v>
      </c>
      <c r="S374" s="61">
        <v>2019</v>
      </c>
      <c r="T374" s="32"/>
    </row>
    <row r="375" spans="1:20" s="2" customFormat="1" ht="12.75" customHeight="1" x14ac:dyDescent="0.2">
      <c r="A375" s="61">
        <f t="shared" si="41"/>
        <v>4</v>
      </c>
      <c r="B375" s="64" t="s">
        <v>384</v>
      </c>
      <c r="C375" s="61">
        <v>1950</v>
      </c>
      <c r="D375" s="61"/>
      <c r="E375" s="61" t="s">
        <v>43</v>
      </c>
      <c r="F375" s="64" t="s">
        <v>336</v>
      </c>
      <c r="G375" s="61">
        <v>2</v>
      </c>
      <c r="H375" s="65">
        <v>1</v>
      </c>
      <c r="I375" s="66">
        <v>577.20000000000005</v>
      </c>
      <c r="J375" s="66">
        <v>492.04</v>
      </c>
      <c r="K375" s="61">
        <v>335.1</v>
      </c>
      <c r="L375" s="65">
        <v>8</v>
      </c>
      <c r="M375" s="66">
        <v>31848</v>
      </c>
      <c r="N375" s="66">
        <v>0</v>
      </c>
      <c r="O375" s="66">
        <v>0</v>
      </c>
      <c r="P375" s="66">
        <f>M375</f>
        <v>31848</v>
      </c>
      <c r="Q375" s="70">
        <f t="shared" si="40"/>
        <v>64.726445004471174</v>
      </c>
      <c r="R375" s="61">
        <v>11111.76</v>
      </c>
      <c r="S375" s="61">
        <v>2019</v>
      </c>
      <c r="T375" s="32"/>
    </row>
    <row r="376" spans="1:20" s="2" customFormat="1" ht="12.75" customHeight="1" x14ac:dyDescent="0.2">
      <c r="A376" s="61">
        <f t="shared" si="41"/>
        <v>5</v>
      </c>
      <c r="B376" s="64" t="s">
        <v>385</v>
      </c>
      <c r="C376" s="61">
        <v>1950</v>
      </c>
      <c r="D376" s="61"/>
      <c r="E376" s="61" t="s">
        <v>43</v>
      </c>
      <c r="F376" s="64" t="s">
        <v>44</v>
      </c>
      <c r="G376" s="61">
        <v>2</v>
      </c>
      <c r="H376" s="65">
        <v>2</v>
      </c>
      <c r="I376" s="66">
        <v>528.70000000000005</v>
      </c>
      <c r="J376" s="66">
        <v>482.7</v>
      </c>
      <c r="K376" s="61">
        <v>362</v>
      </c>
      <c r="L376" s="65">
        <v>8</v>
      </c>
      <c r="M376" s="66">
        <v>31240</v>
      </c>
      <c r="N376" s="66">
        <v>0</v>
      </c>
      <c r="O376" s="66">
        <v>0</v>
      </c>
      <c r="P376" s="66">
        <v>31240</v>
      </c>
      <c r="Q376" s="70">
        <f t="shared" si="40"/>
        <v>64.719287342034391</v>
      </c>
      <c r="R376" s="61">
        <v>11111.76</v>
      </c>
      <c r="S376" s="61">
        <v>2019</v>
      </c>
      <c r="T376" s="32"/>
    </row>
    <row r="377" spans="1:20" s="2" customFormat="1" ht="12.75" customHeight="1" x14ac:dyDescent="0.2">
      <c r="A377" s="61">
        <f t="shared" si="41"/>
        <v>6</v>
      </c>
      <c r="B377" s="64" t="s">
        <v>386</v>
      </c>
      <c r="C377" s="61">
        <v>1953</v>
      </c>
      <c r="D377" s="61"/>
      <c r="E377" s="61" t="s">
        <v>43</v>
      </c>
      <c r="F377" s="64" t="s">
        <v>44</v>
      </c>
      <c r="G377" s="61">
        <v>2</v>
      </c>
      <c r="H377" s="65">
        <v>1</v>
      </c>
      <c r="I377" s="66">
        <v>433.8</v>
      </c>
      <c r="J377" s="66">
        <v>400.3</v>
      </c>
      <c r="K377" s="61">
        <v>352.7</v>
      </c>
      <c r="L377" s="65">
        <v>8</v>
      </c>
      <c r="M377" s="66">
        <v>25906</v>
      </c>
      <c r="N377" s="66">
        <v>0</v>
      </c>
      <c r="O377" s="66">
        <v>0</v>
      </c>
      <c r="P377" s="66">
        <v>25906</v>
      </c>
      <c r="Q377" s="70">
        <f t="shared" si="40"/>
        <v>64.71646265301024</v>
      </c>
      <c r="R377" s="61">
        <v>11111.76</v>
      </c>
      <c r="S377" s="61">
        <v>2019</v>
      </c>
      <c r="T377" s="32"/>
    </row>
    <row r="378" spans="1:20" s="2" customFormat="1" ht="12.75" customHeight="1" x14ac:dyDescent="0.2">
      <c r="A378" s="61">
        <f t="shared" si="41"/>
        <v>7</v>
      </c>
      <c r="B378" s="64" t="s">
        <v>387</v>
      </c>
      <c r="C378" s="61">
        <v>1957</v>
      </c>
      <c r="D378" s="61"/>
      <c r="E378" s="61" t="s">
        <v>43</v>
      </c>
      <c r="F378" s="64" t="s">
        <v>44</v>
      </c>
      <c r="G378" s="61">
        <v>2</v>
      </c>
      <c r="H378" s="65">
        <v>1</v>
      </c>
      <c r="I378" s="66">
        <v>412.7</v>
      </c>
      <c r="J378" s="66">
        <v>372.04</v>
      </c>
      <c r="K378" s="61">
        <v>289.25</v>
      </c>
      <c r="L378" s="65">
        <v>8</v>
      </c>
      <c r="M378" s="66">
        <v>24077</v>
      </c>
      <c r="N378" s="66">
        <v>0</v>
      </c>
      <c r="O378" s="66">
        <v>0</v>
      </c>
      <c r="P378" s="66">
        <v>24077</v>
      </c>
      <c r="Q378" s="70">
        <f t="shared" si="40"/>
        <v>64.716159552736258</v>
      </c>
      <c r="R378" s="61">
        <v>11111.76</v>
      </c>
      <c r="S378" s="61">
        <v>2019</v>
      </c>
      <c r="T378" s="32"/>
    </row>
    <row r="379" spans="1:20" s="2" customFormat="1" ht="12.75" customHeight="1" x14ac:dyDescent="0.2">
      <c r="A379" s="61">
        <f t="shared" si="41"/>
        <v>8</v>
      </c>
      <c r="B379" s="64" t="s">
        <v>388</v>
      </c>
      <c r="C379" s="61">
        <v>1948</v>
      </c>
      <c r="D379" s="61"/>
      <c r="E379" s="61" t="s">
        <v>43</v>
      </c>
      <c r="F379" s="64" t="s">
        <v>79</v>
      </c>
      <c r="G379" s="61">
        <v>2</v>
      </c>
      <c r="H379" s="65">
        <v>2</v>
      </c>
      <c r="I379" s="66">
        <v>729.1</v>
      </c>
      <c r="J379" s="66">
        <v>663.8</v>
      </c>
      <c r="K379" s="61">
        <v>623.70000000000005</v>
      </c>
      <c r="L379" s="65">
        <v>16</v>
      </c>
      <c r="M379" s="66">
        <v>214796.38680000001</v>
      </c>
      <c r="N379" s="66">
        <v>0</v>
      </c>
      <c r="O379" s="66">
        <v>0</v>
      </c>
      <c r="P379" s="66">
        <v>214796.38680000001</v>
      </c>
      <c r="Q379" s="70">
        <f t="shared" si="40"/>
        <v>323.58600000000001</v>
      </c>
      <c r="R379" s="61">
        <v>11111.76</v>
      </c>
      <c r="S379" s="61">
        <v>2019</v>
      </c>
      <c r="T379" s="32"/>
    </row>
    <row r="380" spans="1:20" s="2" customFormat="1" ht="12.75" customHeight="1" x14ac:dyDescent="0.2">
      <c r="A380" s="61">
        <f t="shared" si="41"/>
        <v>9</v>
      </c>
      <c r="B380" s="64" t="s">
        <v>389</v>
      </c>
      <c r="C380" s="61">
        <v>1948</v>
      </c>
      <c r="D380" s="61"/>
      <c r="E380" s="61" t="s">
        <v>43</v>
      </c>
      <c r="F380" s="64" t="s">
        <v>79</v>
      </c>
      <c r="G380" s="61">
        <v>2</v>
      </c>
      <c r="H380" s="65">
        <v>2</v>
      </c>
      <c r="I380" s="66">
        <v>737.4</v>
      </c>
      <c r="J380" s="66">
        <v>662.82</v>
      </c>
      <c r="K380" s="61">
        <v>647.82000000000005</v>
      </c>
      <c r="L380" s="65">
        <v>16</v>
      </c>
      <c r="M380" s="66">
        <v>143000</v>
      </c>
      <c r="N380" s="66">
        <v>0</v>
      </c>
      <c r="O380" s="66">
        <v>0</v>
      </c>
      <c r="P380" s="66">
        <f>M380</f>
        <v>143000</v>
      </c>
      <c r="Q380" s="70">
        <f t="shared" si="40"/>
        <v>215.74484777164236</v>
      </c>
      <c r="R380" s="61">
        <v>11111.76</v>
      </c>
      <c r="S380" s="61">
        <v>2019</v>
      </c>
      <c r="T380" s="32"/>
    </row>
    <row r="381" spans="1:20" s="2" customFormat="1" ht="12.75" customHeight="1" x14ac:dyDescent="0.2">
      <c r="A381" s="61">
        <f t="shared" si="41"/>
        <v>10</v>
      </c>
      <c r="B381" s="64" t="s">
        <v>390</v>
      </c>
      <c r="C381" s="61">
        <v>1954</v>
      </c>
      <c r="D381" s="61"/>
      <c r="E381" s="61" t="s">
        <v>43</v>
      </c>
      <c r="F381" s="64" t="s">
        <v>79</v>
      </c>
      <c r="G381" s="61">
        <v>3</v>
      </c>
      <c r="H381" s="65">
        <v>3</v>
      </c>
      <c r="I381" s="66">
        <v>1999.2</v>
      </c>
      <c r="J381" s="66">
        <v>1819.38</v>
      </c>
      <c r="K381" s="61">
        <v>1607.9</v>
      </c>
      <c r="L381" s="65">
        <v>20</v>
      </c>
      <c r="M381" s="66">
        <v>199891</v>
      </c>
      <c r="N381" s="66">
        <v>0</v>
      </c>
      <c r="O381" s="66">
        <v>0</v>
      </c>
      <c r="P381" s="66">
        <f>M381</f>
        <v>199891</v>
      </c>
      <c r="Q381" s="70">
        <f t="shared" si="40"/>
        <v>109.8676472204817</v>
      </c>
      <c r="R381" s="61">
        <v>12423.45</v>
      </c>
      <c r="S381" s="61">
        <v>2019</v>
      </c>
      <c r="T381" s="32"/>
    </row>
    <row r="382" spans="1:20" s="2" customFormat="1" ht="12.75" customHeight="1" x14ac:dyDescent="0.2">
      <c r="A382" s="61">
        <f t="shared" si="41"/>
        <v>11</v>
      </c>
      <c r="B382" s="64" t="s">
        <v>391</v>
      </c>
      <c r="C382" s="61">
        <v>1947</v>
      </c>
      <c r="D382" s="61"/>
      <c r="E382" s="61" t="s">
        <v>43</v>
      </c>
      <c r="F382" s="64" t="s">
        <v>44</v>
      </c>
      <c r="G382" s="61">
        <v>2</v>
      </c>
      <c r="H382" s="65">
        <v>2</v>
      </c>
      <c r="I382" s="66">
        <v>289.7</v>
      </c>
      <c r="J382" s="66">
        <v>211.2</v>
      </c>
      <c r="K382" s="61">
        <v>159.19999999999999</v>
      </c>
      <c r="L382" s="65">
        <v>4</v>
      </c>
      <c r="M382" s="66">
        <v>13668</v>
      </c>
      <c r="N382" s="66">
        <v>0</v>
      </c>
      <c r="O382" s="66">
        <v>0</v>
      </c>
      <c r="P382" s="66">
        <v>13668</v>
      </c>
      <c r="Q382" s="70">
        <f t="shared" si="40"/>
        <v>64.715909090909093</v>
      </c>
      <c r="R382" s="61">
        <v>11111.76</v>
      </c>
      <c r="S382" s="61">
        <v>2019</v>
      </c>
      <c r="T382" s="32"/>
    </row>
    <row r="383" spans="1:20" s="2" customFormat="1" ht="12.75" customHeight="1" x14ac:dyDescent="0.2">
      <c r="A383" s="61">
        <f t="shared" si="41"/>
        <v>12</v>
      </c>
      <c r="B383" s="64" t="s">
        <v>392</v>
      </c>
      <c r="C383" s="61">
        <v>1948</v>
      </c>
      <c r="D383" s="61">
        <v>1984</v>
      </c>
      <c r="E383" s="61" t="s">
        <v>43</v>
      </c>
      <c r="F383" s="64" t="s">
        <v>44</v>
      </c>
      <c r="G383" s="61">
        <v>2</v>
      </c>
      <c r="H383" s="65">
        <v>2</v>
      </c>
      <c r="I383" s="66">
        <v>456.6</v>
      </c>
      <c r="J383" s="66">
        <v>412.6</v>
      </c>
      <c r="K383" s="61">
        <v>165.4</v>
      </c>
      <c r="L383" s="65">
        <v>13</v>
      </c>
      <c r="M383" s="66">
        <v>26702</v>
      </c>
      <c r="N383" s="66">
        <v>0</v>
      </c>
      <c r="O383" s="66">
        <v>0</v>
      </c>
      <c r="P383" s="66">
        <v>26702</v>
      </c>
      <c r="Q383" s="70">
        <f t="shared" si="40"/>
        <v>64.716432380029076</v>
      </c>
      <c r="R383" s="61">
        <v>11111.76</v>
      </c>
      <c r="S383" s="61">
        <v>2019</v>
      </c>
      <c r="T383" s="32"/>
    </row>
    <row r="384" spans="1:20" s="2" customFormat="1" ht="12.75" customHeight="1" x14ac:dyDescent="0.2">
      <c r="A384" s="61">
        <f t="shared" si="41"/>
        <v>13</v>
      </c>
      <c r="B384" s="64" t="s">
        <v>393</v>
      </c>
      <c r="C384" s="61">
        <v>1934</v>
      </c>
      <c r="D384" s="61"/>
      <c r="E384" s="61" t="s">
        <v>43</v>
      </c>
      <c r="F384" s="64" t="s">
        <v>44</v>
      </c>
      <c r="G384" s="61">
        <v>2</v>
      </c>
      <c r="H384" s="65">
        <v>4</v>
      </c>
      <c r="I384" s="66">
        <v>340</v>
      </c>
      <c r="J384" s="66">
        <v>252</v>
      </c>
      <c r="K384" s="61">
        <v>207.4</v>
      </c>
      <c r="L384" s="65">
        <v>7</v>
      </c>
      <c r="M384" s="66">
        <v>16320</v>
      </c>
      <c r="N384" s="66">
        <v>0</v>
      </c>
      <c r="O384" s="66">
        <v>0</v>
      </c>
      <c r="P384" s="66">
        <v>16320</v>
      </c>
      <c r="Q384" s="70">
        <f t="shared" si="40"/>
        <v>64.761904761904759</v>
      </c>
      <c r="R384" s="61">
        <v>11111.76</v>
      </c>
      <c r="S384" s="61">
        <v>2019</v>
      </c>
      <c r="T384" s="32"/>
    </row>
    <row r="385" spans="1:21" s="2" customFormat="1" ht="12.75" customHeight="1" x14ac:dyDescent="0.2">
      <c r="A385" s="61">
        <f t="shared" si="41"/>
        <v>14</v>
      </c>
      <c r="B385" s="64" t="s">
        <v>394</v>
      </c>
      <c r="C385" s="61">
        <v>1937</v>
      </c>
      <c r="D385" s="61"/>
      <c r="E385" s="61" t="s">
        <v>43</v>
      </c>
      <c r="F385" s="64" t="s">
        <v>79</v>
      </c>
      <c r="G385" s="61">
        <v>4</v>
      </c>
      <c r="H385" s="65">
        <v>4</v>
      </c>
      <c r="I385" s="66">
        <v>2090.9</v>
      </c>
      <c r="J385" s="66">
        <v>1842.1</v>
      </c>
      <c r="K385" s="61">
        <v>1484.3</v>
      </c>
      <c r="L385" s="65">
        <v>38</v>
      </c>
      <c r="M385" s="66">
        <v>596077.77060000005</v>
      </c>
      <c r="N385" s="66">
        <v>0</v>
      </c>
      <c r="O385" s="66">
        <v>0</v>
      </c>
      <c r="P385" s="66">
        <f>M385</f>
        <v>596077.77060000005</v>
      </c>
      <c r="Q385" s="70">
        <f t="shared" si="40"/>
        <v>323.58600000000007</v>
      </c>
      <c r="R385" s="61">
        <v>11111.76</v>
      </c>
      <c r="S385" s="61">
        <v>2019</v>
      </c>
      <c r="T385" s="32"/>
    </row>
    <row r="386" spans="1:21" s="2" customFormat="1" ht="12.75" customHeight="1" x14ac:dyDescent="0.2">
      <c r="A386" s="61">
        <f t="shared" si="41"/>
        <v>15</v>
      </c>
      <c r="B386" s="64" t="s">
        <v>395</v>
      </c>
      <c r="C386" s="61">
        <v>1954</v>
      </c>
      <c r="D386" s="61"/>
      <c r="E386" s="61" t="s">
        <v>43</v>
      </c>
      <c r="F386" s="64" t="s">
        <v>79</v>
      </c>
      <c r="G386" s="61">
        <v>2</v>
      </c>
      <c r="H386" s="65">
        <v>2</v>
      </c>
      <c r="I386" s="66">
        <v>840.4</v>
      </c>
      <c r="J386" s="66">
        <v>777.9</v>
      </c>
      <c r="K386" s="61">
        <v>337.8</v>
      </c>
      <c r="L386" s="65">
        <v>13</v>
      </c>
      <c r="M386" s="66">
        <v>75515</v>
      </c>
      <c r="N386" s="66">
        <v>0</v>
      </c>
      <c r="O386" s="66">
        <v>0</v>
      </c>
      <c r="P386" s="66">
        <f>M386</f>
        <v>75515</v>
      </c>
      <c r="Q386" s="70">
        <f t="shared" si="40"/>
        <v>97.075459570638898</v>
      </c>
      <c r="R386" s="61">
        <v>11111.76</v>
      </c>
      <c r="S386" s="61">
        <v>2019</v>
      </c>
      <c r="T386" s="32"/>
    </row>
    <row r="387" spans="1:21" s="2" customFormat="1" ht="12.75" customHeight="1" x14ac:dyDescent="0.2">
      <c r="A387" s="61">
        <f t="shared" si="41"/>
        <v>16</v>
      </c>
      <c r="B387" s="64" t="s">
        <v>396</v>
      </c>
      <c r="C387" s="61">
        <v>1946</v>
      </c>
      <c r="D387" s="61"/>
      <c r="E387" s="61" t="s">
        <v>43</v>
      </c>
      <c r="F387" s="64" t="s">
        <v>79</v>
      </c>
      <c r="G387" s="61">
        <v>2</v>
      </c>
      <c r="H387" s="65">
        <v>4</v>
      </c>
      <c r="I387" s="66">
        <v>1292.7</v>
      </c>
      <c r="J387" s="66">
        <v>1194</v>
      </c>
      <c r="K387" s="66">
        <v>1137.6500000000001</v>
      </c>
      <c r="L387" s="65">
        <v>11</v>
      </c>
      <c r="M387" s="66">
        <v>48392</v>
      </c>
      <c r="N387" s="66">
        <v>0</v>
      </c>
      <c r="O387" s="66">
        <v>0</v>
      </c>
      <c r="P387" s="66">
        <f>M387</f>
        <v>48392</v>
      </c>
      <c r="Q387" s="70">
        <f t="shared" si="40"/>
        <v>40.529313232830823</v>
      </c>
      <c r="R387" s="61">
        <v>11111.76</v>
      </c>
      <c r="S387" s="61">
        <v>2019</v>
      </c>
      <c r="T387" s="32"/>
    </row>
    <row r="388" spans="1:21" s="2" customFormat="1" ht="12.75" customHeight="1" x14ac:dyDescent="0.2">
      <c r="A388" s="245" t="s">
        <v>397</v>
      </c>
      <c r="B388" s="245"/>
      <c r="C388" s="45">
        <v>16</v>
      </c>
      <c r="D388" s="45"/>
      <c r="E388" s="45"/>
      <c r="F388" s="43"/>
      <c r="G388" s="45"/>
      <c r="H388" s="46"/>
      <c r="I388" s="50">
        <f>SUM(I372:I387)</f>
        <v>12159.1</v>
      </c>
      <c r="J388" s="50">
        <f>SUM(J372:J387)</f>
        <v>10859.1</v>
      </c>
      <c r="K388" s="50">
        <f>SUM(K372:K387)</f>
        <v>8381.82</v>
      </c>
      <c r="L388" s="45">
        <f>SUM(L372:L387)</f>
        <v>194</v>
      </c>
      <c r="M388" s="50">
        <f>SUM(M372:M387)</f>
        <v>1530520.1573999999</v>
      </c>
      <c r="N388" s="50"/>
      <c r="O388" s="50"/>
      <c r="P388" s="50">
        <f>SUM(P372:P387)</f>
        <v>1530520.1573999999</v>
      </c>
      <c r="Q388" s="82"/>
      <c r="R388" s="82"/>
      <c r="S388" s="45"/>
      <c r="T388" s="32"/>
    </row>
    <row r="389" spans="1:21" s="79" customFormat="1" ht="12.75" customHeight="1" x14ac:dyDescent="0.2">
      <c r="A389" s="74">
        <v>1</v>
      </c>
      <c r="B389" s="75" t="s">
        <v>398</v>
      </c>
      <c r="C389" s="95">
        <v>1953</v>
      </c>
      <c r="D389" s="74"/>
      <c r="E389" s="74" t="s">
        <v>43</v>
      </c>
      <c r="F389" s="75" t="s">
        <v>79</v>
      </c>
      <c r="G389" s="74">
        <v>2</v>
      </c>
      <c r="H389" s="74">
        <v>2</v>
      </c>
      <c r="I389" s="76">
        <v>543.29999999999995</v>
      </c>
      <c r="J389" s="76">
        <v>498.5</v>
      </c>
      <c r="K389" s="74">
        <v>346.1</v>
      </c>
      <c r="L389" s="74">
        <v>8</v>
      </c>
      <c r="M389" s="76">
        <f>'Раздел 2'!C389</f>
        <v>8956455.75</v>
      </c>
      <c r="N389" s="76">
        <v>0</v>
      </c>
      <c r="O389" s="76">
        <v>0</v>
      </c>
      <c r="P389" s="76">
        <f t="shared" ref="P389:P398" si="42">M389</f>
        <v>8956455.75</v>
      </c>
      <c r="Q389" s="77">
        <f t="shared" ref="Q389:Q398" si="43">P389/J389</f>
        <v>17966.811935807422</v>
      </c>
      <c r="R389" s="74">
        <v>16488.59</v>
      </c>
      <c r="S389" s="74">
        <v>2020</v>
      </c>
      <c r="T389" s="78"/>
    </row>
    <row r="390" spans="1:21" s="79" customFormat="1" ht="12.75" customHeight="1" x14ac:dyDescent="0.2">
      <c r="A390" s="74">
        <v>2</v>
      </c>
      <c r="B390" s="75" t="s">
        <v>395</v>
      </c>
      <c r="C390" s="74">
        <v>1954</v>
      </c>
      <c r="D390" s="74"/>
      <c r="E390" s="74" t="s">
        <v>43</v>
      </c>
      <c r="F390" s="75" t="s">
        <v>79</v>
      </c>
      <c r="G390" s="74">
        <v>2</v>
      </c>
      <c r="H390" s="74">
        <v>2</v>
      </c>
      <c r="I390" s="76">
        <v>840.4</v>
      </c>
      <c r="J390" s="76">
        <v>777.9</v>
      </c>
      <c r="K390" s="74">
        <v>337.8</v>
      </c>
      <c r="L390" s="74">
        <v>13</v>
      </c>
      <c r="M390" s="76">
        <f>'Раздел 2'!C390</f>
        <v>10573871.17</v>
      </c>
      <c r="N390" s="76">
        <v>0</v>
      </c>
      <c r="O390" s="76">
        <v>0</v>
      </c>
      <c r="P390" s="76">
        <f t="shared" si="42"/>
        <v>10573871.17</v>
      </c>
      <c r="Q390" s="77">
        <f t="shared" si="43"/>
        <v>13592.841200668467</v>
      </c>
      <c r="R390" s="74">
        <v>11111.76</v>
      </c>
      <c r="S390" s="74">
        <v>2020</v>
      </c>
      <c r="T390" s="78"/>
    </row>
    <row r="391" spans="1:21" s="79" customFormat="1" ht="12.75" customHeight="1" x14ac:dyDescent="0.2">
      <c r="A391" s="74">
        <v>3</v>
      </c>
      <c r="B391" s="75" t="s">
        <v>399</v>
      </c>
      <c r="C391" s="95">
        <v>1955</v>
      </c>
      <c r="D391" s="98"/>
      <c r="E391" s="74" t="s">
        <v>43</v>
      </c>
      <c r="F391" s="75" t="s">
        <v>79</v>
      </c>
      <c r="G391" s="74">
        <v>2</v>
      </c>
      <c r="H391" s="74">
        <v>1</v>
      </c>
      <c r="I391" s="76">
        <v>326.7</v>
      </c>
      <c r="J391" s="76">
        <v>298.39999999999998</v>
      </c>
      <c r="K391" s="74">
        <v>122.8</v>
      </c>
      <c r="L391" s="74">
        <v>9</v>
      </c>
      <c r="M391" s="76">
        <f>'Раздел 2'!C391</f>
        <v>5439269.4100000001</v>
      </c>
      <c r="N391" s="76">
        <v>0</v>
      </c>
      <c r="O391" s="76">
        <v>0</v>
      </c>
      <c r="P391" s="76">
        <f t="shared" si="42"/>
        <v>5439269.4100000001</v>
      </c>
      <c r="Q391" s="77">
        <f t="shared" si="43"/>
        <v>18228.114644772118</v>
      </c>
      <c r="R391" s="74">
        <v>12005.77</v>
      </c>
      <c r="S391" s="74">
        <v>2020</v>
      </c>
      <c r="T391" s="78"/>
      <c r="U391" s="78"/>
    </row>
    <row r="392" spans="1:21" s="79" customFormat="1" ht="12.75" customHeight="1" x14ac:dyDescent="0.2">
      <c r="A392" s="74">
        <v>4</v>
      </c>
      <c r="B392" s="75" t="s">
        <v>389</v>
      </c>
      <c r="C392" s="74">
        <v>1948</v>
      </c>
      <c r="D392" s="74"/>
      <c r="E392" s="74" t="s">
        <v>43</v>
      </c>
      <c r="F392" s="75" t="s">
        <v>79</v>
      </c>
      <c r="G392" s="74">
        <v>2</v>
      </c>
      <c r="H392" s="74">
        <v>2</v>
      </c>
      <c r="I392" s="76">
        <v>737.4</v>
      </c>
      <c r="J392" s="76">
        <v>662.82</v>
      </c>
      <c r="K392" s="74">
        <v>647.82000000000005</v>
      </c>
      <c r="L392" s="74">
        <v>16</v>
      </c>
      <c r="M392" s="76">
        <f>'Раздел 2'!C392</f>
        <v>13164436.130000001</v>
      </c>
      <c r="N392" s="76">
        <v>0</v>
      </c>
      <c r="O392" s="76">
        <v>0</v>
      </c>
      <c r="P392" s="76">
        <f t="shared" si="42"/>
        <v>13164436.130000001</v>
      </c>
      <c r="Q392" s="77">
        <f t="shared" si="43"/>
        <v>19861.253628436076</v>
      </c>
      <c r="R392" s="74">
        <v>12005.77</v>
      </c>
      <c r="S392" s="74">
        <v>2020</v>
      </c>
      <c r="T392" s="78"/>
    </row>
    <row r="393" spans="1:21" s="79" customFormat="1" ht="12.75" customHeight="1" x14ac:dyDescent="0.2">
      <c r="A393" s="74">
        <v>5</v>
      </c>
      <c r="B393" s="75" t="s">
        <v>388</v>
      </c>
      <c r="C393" s="74">
        <v>1948</v>
      </c>
      <c r="D393" s="74"/>
      <c r="E393" s="74" t="s">
        <v>43</v>
      </c>
      <c r="F393" s="75" t="s">
        <v>79</v>
      </c>
      <c r="G393" s="74">
        <v>2</v>
      </c>
      <c r="H393" s="74">
        <v>2</v>
      </c>
      <c r="I393" s="76">
        <v>729.1</v>
      </c>
      <c r="J393" s="76">
        <v>663.8</v>
      </c>
      <c r="K393" s="74">
        <v>623.70000000000005</v>
      </c>
      <c r="L393" s="74">
        <v>16</v>
      </c>
      <c r="M393" s="76">
        <f>'Раздел 2'!C393</f>
        <v>13008511.09</v>
      </c>
      <c r="N393" s="76">
        <v>0</v>
      </c>
      <c r="O393" s="76">
        <v>0</v>
      </c>
      <c r="P393" s="76">
        <f t="shared" si="42"/>
        <v>13008511.09</v>
      </c>
      <c r="Q393" s="77">
        <f t="shared" si="43"/>
        <v>19597.033880686955</v>
      </c>
      <c r="R393" s="74">
        <v>12005.77</v>
      </c>
      <c r="S393" s="74">
        <v>2020</v>
      </c>
      <c r="T393" s="78"/>
    </row>
    <row r="394" spans="1:21" s="79" customFormat="1" ht="12.75" customHeight="1" x14ac:dyDescent="0.2">
      <c r="A394" s="74">
        <v>6</v>
      </c>
      <c r="B394" s="75" t="s">
        <v>400</v>
      </c>
      <c r="C394" s="74" t="s">
        <v>401</v>
      </c>
      <c r="D394" s="98"/>
      <c r="E394" s="74" t="s">
        <v>43</v>
      </c>
      <c r="F394" s="75" t="s">
        <v>79</v>
      </c>
      <c r="G394" s="74">
        <v>2</v>
      </c>
      <c r="H394" s="74">
        <v>3</v>
      </c>
      <c r="I394" s="76">
        <v>1318</v>
      </c>
      <c r="J394" s="76">
        <v>1184.5</v>
      </c>
      <c r="K394" s="76">
        <v>1003.6</v>
      </c>
      <c r="L394" s="74">
        <v>24</v>
      </c>
      <c r="M394" s="76">
        <f>'Раздел 2'!C394</f>
        <v>383287.61700000003</v>
      </c>
      <c r="N394" s="76">
        <v>0</v>
      </c>
      <c r="O394" s="76">
        <v>0</v>
      </c>
      <c r="P394" s="76">
        <f t="shared" si="42"/>
        <v>383287.61700000003</v>
      </c>
      <c r="Q394" s="77">
        <f t="shared" si="43"/>
        <v>323.58600000000001</v>
      </c>
      <c r="R394" s="74">
        <v>11112.76</v>
      </c>
      <c r="S394" s="74">
        <v>2020</v>
      </c>
      <c r="T394" s="78"/>
    </row>
    <row r="395" spans="1:21" s="79" customFormat="1" ht="12.75" customHeight="1" x14ac:dyDescent="0.2">
      <c r="A395" s="74">
        <v>7</v>
      </c>
      <c r="B395" s="75" t="s">
        <v>402</v>
      </c>
      <c r="C395" s="74" t="s">
        <v>158</v>
      </c>
      <c r="D395" s="98"/>
      <c r="E395" s="74" t="s">
        <v>43</v>
      </c>
      <c r="F395" s="75" t="s">
        <v>79</v>
      </c>
      <c r="G395" s="74">
        <v>2</v>
      </c>
      <c r="H395" s="74">
        <v>2</v>
      </c>
      <c r="I395" s="76">
        <v>813.2</v>
      </c>
      <c r="J395" s="76">
        <v>745.7</v>
      </c>
      <c r="K395" s="76">
        <v>549.29999999999995</v>
      </c>
      <c r="L395" s="74">
        <v>16</v>
      </c>
      <c r="M395" s="76">
        <f>'Раздел 2'!C395</f>
        <v>241298.0802</v>
      </c>
      <c r="N395" s="76">
        <v>0</v>
      </c>
      <c r="O395" s="76">
        <v>0</v>
      </c>
      <c r="P395" s="76">
        <f t="shared" si="42"/>
        <v>241298.0802</v>
      </c>
      <c r="Q395" s="77">
        <f t="shared" si="43"/>
        <v>323.58599999999996</v>
      </c>
      <c r="R395" s="74">
        <v>11113.76</v>
      </c>
      <c r="S395" s="74">
        <v>2020</v>
      </c>
      <c r="T395" s="78"/>
    </row>
    <row r="396" spans="1:21" s="79" customFormat="1" ht="12.75" customHeight="1" x14ac:dyDescent="0.2">
      <c r="A396" s="74">
        <v>8</v>
      </c>
      <c r="B396" s="75" t="s">
        <v>403</v>
      </c>
      <c r="C396" s="74">
        <v>1948</v>
      </c>
      <c r="D396" s="98"/>
      <c r="E396" s="74" t="s">
        <v>43</v>
      </c>
      <c r="F396" s="75" t="s">
        <v>79</v>
      </c>
      <c r="G396" s="74">
        <v>2</v>
      </c>
      <c r="H396" s="74">
        <v>2</v>
      </c>
      <c r="I396" s="76">
        <v>777.6</v>
      </c>
      <c r="J396" s="76">
        <v>723.2</v>
      </c>
      <c r="K396" s="76">
        <v>0</v>
      </c>
      <c r="L396" s="74">
        <v>16</v>
      </c>
      <c r="M396" s="76">
        <f>'Раздел 2'!C396</f>
        <v>13520951.859999999</v>
      </c>
      <c r="N396" s="76">
        <v>0</v>
      </c>
      <c r="O396" s="76">
        <v>0</v>
      </c>
      <c r="P396" s="76">
        <f t="shared" si="42"/>
        <v>13520951.859999999</v>
      </c>
      <c r="Q396" s="77">
        <f t="shared" si="43"/>
        <v>18696.006443584069</v>
      </c>
      <c r="R396" s="74">
        <v>11114.76</v>
      </c>
      <c r="S396" s="74">
        <v>2020</v>
      </c>
      <c r="T396" s="78"/>
    </row>
    <row r="397" spans="1:21" s="79" customFormat="1" ht="12.75" customHeight="1" x14ac:dyDescent="0.2">
      <c r="A397" s="74">
        <v>9</v>
      </c>
      <c r="B397" s="75" t="s">
        <v>404</v>
      </c>
      <c r="C397" s="74">
        <v>1951</v>
      </c>
      <c r="D397" s="98"/>
      <c r="E397" s="74" t="s">
        <v>43</v>
      </c>
      <c r="F397" s="75" t="s">
        <v>336</v>
      </c>
      <c r="G397" s="74">
        <v>2</v>
      </c>
      <c r="H397" s="74">
        <v>1</v>
      </c>
      <c r="I397" s="76">
        <v>219.7</v>
      </c>
      <c r="J397" s="76">
        <v>178.7</v>
      </c>
      <c r="K397" s="74">
        <v>90.6</v>
      </c>
      <c r="L397" s="74">
        <v>3</v>
      </c>
      <c r="M397" s="76">
        <f>'Раздел 2'!C397</f>
        <v>17347</v>
      </c>
      <c r="N397" s="76">
        <v>0</v>
      </c>
      <c r="O397" s="76">
        <v>0</v>
      </c>
      <c r="P397" s="76">
        <f t="shared" si="42"/>
        <v>17347</v>
      </c>
      <c r="Q397" s="77">
        <f t="shared" si="43"/>
        <v>97.073307218802469</v>
      </c>
      <c r="R397" s="74">
        <v>11111.76</v>
      </c>
      <c r="S397" s="74">
        <v>2020</v>
      </c>
      <c r="T397" s="78"/>
    </row>
    <row r="398" spans="1:21" s="79" customFormat="1" ht="12.75" customHeight="1" x14ac:dyDescent="0.2">
      <c r="A398" s="74">
        <v>10</v>
      </c>
      <c r="B398" s="75" t="s">
        <v>390</v>
      </c>
      <c r="C398" s="74">
        <v>1954</v>
      </c>
      <c r="D398" s="74"/>
      <c r="E398" s="74" t="s">
        <v>43</v>
      </c>
      <c r="F398" s="75" t="s">
        <v>79</v>
      </c>
      <c r="G398" s="74">
        <v>3</v>
      </c>
      <c r="H398" s="74">
        <v>3</v>
      </c>
      <c r="I398" s="76">
        <v>1999.2</v>
      </c>
      <c r="J398" s="76">
        <v>1819.38</v>
      </c>
      <c r="K398" s="74">
        <v>1607.9</v>
      </c>
      <c r="L398" s="74">
        <v>20</v>
      </c>
      <c r="M398" s="76">
        <f>'Раздел 2'!C398</f>
        <v>15526965.51</v>
      </c>
      <c r="N398" s="76">
        <v>0</v>
      </c>
      <c r="O398" s="76">
        <v>0</v>
      </c>
      <c r="P398" s="76">
        <f t="shared" si="42"/>
        <v>15526965.51</v>
      </c>
      <c r="Q398" s="77">
        <f t="shared" si="43"/>
        <v>8534.2069880948457</v>
      </c>
      <c r="R398" s="74">
        <v>12423.45</v>
      </c>
      <c r="S398" s="74">
        <v>2020</v>
      </c>
      <c r="T398" s="78"/>
    </row>
    <row r="399" spans="1:21" s="2" customFormat="1" ht="12.75" customHeight="1" x14ac:dyDescent="0.2">
      <c r="A399" s="245" t="s">
        <v>405</v>
      </c>
      <c r="B399" s="245"/>
      <c r="C399" s="45">
        <v>10</v>
      </c>
      <c r="D399" s="45"/>
      <c r="E399" s="45"/>
      <c r="F399" s="43"/>
      <c r="G399" s="45"/>
      <c r="H399" s="46"/>
      <c r="I399" s="50">
        <f t="shared" ref="I399:P399" si="44">SUM(I389:I398)</f>
        <v>8304.6</v>
      </c>
      <c r="J399" s="50">
        <f t="shared" si="44"/>
        <v>7552.9</v>
      </c>
      <c r="K399" s="50">
        <f t="shared" si="44"/>
        <v>5329.62</v>
      </c>
      <c r="L399" s="50">
        <f t="shared" si="44"/>
        <v>141</v>
      </c>
      <c r="M399" s="50">
        <f t="shared" si="44"/>
        <v>80832393.617200002</v>
      </c>
      <c r="N399" s="50">
        <f t="shared" si="44"/>
        <v>0</v>
      </c>
      <c r="O399" s="50">
        <f t="shared" si="44"/>
        <v>0</v>
      </c>
      <c r="P399" s="50">
        <f t="shared" si="44"/>
        <v>80832393.617200002</v>
      </c>
      <c r="Q399" s="82"/>
      <c r="R399" s="82"/>
      <c r="S399" s="45"/>
      <c r="T399" s="32"/>
    </row>
    <row r="400" spans="1:21" s="79" customFormat="1" ht="12.75" customHeight="1" x14ac:dyDescent="0.2">
      <c r="A400" s="74">
        <v>1</v>
      </c>
      <c r="B400" s="75" t="s">
        <v>406</v>
      </c>
      <c r="C400" s="74" t="s">
        <v>188</v>
      </c>
      <c r="D400" s="98"/>
      <c r="E400" s="74" t="s">
        <v>43</v>
      </c>
      <c r="F400" s="75" t="s">
        <v>79</v>
      </c>
      <c r="G400" s="74">
        <v>2</v>
      </c>
      <c r="H400" s="95">
        <v>1</v>
      </c>
      <c r="I400" s="76">
        <v>336.4</v>
      </c>
      <c r="J400" s="76">
        <v>309.89999999999998</v>
      </c>
      <c r="K400" s="74">
        <v>193.8</v>
      </c>
      <c r="L400" s="95">
        <v>8</v>
      </c>
      <c r="M400" s="76">
        <v>70196</v>
      </c>
      <c r="N400" s="76">
        <v>0</v>
      </c>
      <c r="O400" s="76">
        <v>0</v>
      </c>
      <c r="P400" s="76">
        <f>M400</f>
        <v>70196</v>
      </c>
      <c r="Q400" s="77">
        <f>P400/J400</f>
        <v>226.51177799290096</v>
      </c>
      <c r="R400" s="74">
        <v>11111.76</v>
      </c>
      <c r="S400" s="74">
        <v>2021</v>
      </c>
      <c r="T400" s="78"/>
    </row>
    <row r="401" spans="1:20" s="79" customFormat="1" ht="12.75" customHeight="1" x14ac:dyDescent="0.2">
      <c r="A401" s="74">
        <v>2</v>
      </c>
      <c r="B401" s="75" t="s">
        <v>407</v>
      </c>
      <c r="C401" s="74" t="s">
        <v>408</v>
      </c>
      <c r="D401" s="98"/>
      <c r="E401" s="74" t="s">
        <v>43</v>
      </c>
      <c r="F401" s="75" t="s">
        <v>79</v>
      </c>
      <c r="G401" s="74">
        <v>2</v>
      </c>
      <c r="H401" s="95">
        <v>1</v>
      </c>
      <c r="I401" s="76">
        <v>715.4</v>
      </c>
      <c r="J401" s="76">
        <v>715.4</v>
      </c>
      <c r="K401" s="76">
        <v>0</v>
      </c>
      <c r="L401" s="95">
        <v>25</v>
      </c>
      <c r="M401" s="76">
        <v>149782.32</v>
      </c>
      <c r="N401" s="76">
        <v>0</v>
      </c>
      <c r="O401" s="76">
        <v>0</v>
      </c>
      <c r="P401" s="76">
        <f>M401</f>
        <v>149782.32</v>
      </c>
      <c r="Q401" s="77">
        <f>P401/J401</f>
        <v>209.36863293262513</v>
      </c>
      <c r="R401" s="74">
        <v>11114.76</v>
      </c>
      <c r="S401" s="74">
        <v>2021</v>
      </c>
      <c r="T401" s="78"/>
    </row>
    <row r="402" spans="1:20" s="79" customFormat="1" ht="12.75" customHeight="1" x14ac:dyDescent="0.2">
      <c r="A402" s="74">
        <v>3</v>
      </c>
      <c r="B402" s="75" t="s">
        <v>409</v>
      </c>
      <c r="C402" s="74">
        <v>1951</v>
      </c>
      <c r="D402" s="98"/>
      <c r="E402" s="74" t="s">
        <v>43</v>
      </c>
      <c r="F402" s="75" t="s">
        <v>79</v>
      </c>
      <c r="G402" s="74">
        <v>2</v>
      </c>
      <c r="H402" s="95">
        <v>1</v>
      </c>
      <c r="I402" s="76">
        <v>1308.5</v>
      </c>
      <c r="J402" s="76">
        <v>1181.9000000000001</v>
      </c>
      <c r="K402" s="76">
        <v>907</v>
      </c>
      <c r="L402" s="95">
        <v>8</v>
      </c>
      <c r="M402" s="76">
        <v>380217.05</v>
      </c>
      <c r="N402" s="76">
        <v>0</v>
      </c>
      <c r="O402" s="76">
        <v>0</v>
      </c>
      <c r="P402" s="76">
        <f>M402</f>
        <v>380217.05</v>
      </c>
      <c r="Q402" s="77">
        <f>P402/J402</f>
        <v>321.69984770285129</v>
      </c>
      <c r="R402" s="74">
        <v>12005.77</v>
      </c>
      <c r="S402" s="74">
        <v>2021</v>
      </c>
      <c r="T402" s="78"/>
    </row>
    <row r="403" spans="1:20" s="79" customFormat="1" ht="12.75" customHeight="1" x14ac:dyDescent="0.2">
      <c r="A403" s="74">
        <v>4</v>
      </c>
      <c r="B403" s="75" t="s">
        <v>410</v>
      </c>
      <c r="C403" s="74">
        <v>1951</v>
      </c>
      <c r="D403" s="98"/>
      <c r="E403" s="74" t="s">
        <v>43</v>
      </c>
      <c r="F403" s="75" t="s">
        <v>79</v>
      </c>
      <c r="G403" s="74">
        <v>2</v>
      </c>
      <c r="H403" s="95">
        <v>2</v>
      </c>
      <c r="I403" s="76">
        <v>1329.7</v>
      </c>
      <c r="J403" s="76">
        <v>1204.4000000000001</v>
      </c>
      <c r="K403" s="76">
        <v>0</v>
      </c>
      <c r="L403" s="95">
        <v>27</v>
      </c>
      <c r="M403" s="76">
        <v>351940.98</v>
      </c>
      <c r="N403" s="76">
        <v>0</v>
      </c>
      <c r="O403" s="76">
        <v>0</v>
      </c>
      <c r="P403" s="76">
        <f>M403</f>
        <v>351940.98</v>
      </c>
      <c r="Q403" s="77">
        <f>P403/J403</f>
        <v>292.21270342079038</v>
      </c>
      <c r="R403" s="74">
        <v>11114.76</v>
      </c>
      <c r="S403" s="74">
        <v>2021</v>
      </c>
      <c r="T403" s="78"/>
    </row>
    <row r="404" spans="1:20" s="79" customFormat="1" ht="12.75" customHeight="1" x14ac:dyDescent="0.2">
      <c r="A404" s="74">
        <v>5</v>
      </c>
      <c r="B404" s="75" t="s">
        <v>411</v>
      </c>
      <c r="C404" s="74">
        <v>1948</v>
      </c>
      <c r="D404" s="98"/>
      <c r="E404" s="74" t="s">
        <v>43</v>
      </c>
      <c r="F404" s="75" t="s">
        <v>79</v>
      </c>
      <c r="G404" s="74">
        <v>2</v>
      </c>
      <c r="H404" s="95">
        <v>2</v>
      </c>
      <c r="I404" s="76">
        <v>812</v>
      </c>
      <c r="J404" s="76">
        <v>752.8</v>
      </c>
      <c r="K404" s="76">
        <v>0</v>
      </c>
      <c r="L404" s="95">
        <v>17</v>
      </c>
      <c r="M404" s="76">
        <v>205013</v>
      </c>
      <c r="N404" s="76">
        <v>0</v>
      </c>
      <c r="O404" s="76">
        <v>0</v>
      </c>
      <c r="P404" s="76">
        <f>M404</f>
        <v>205013</v>
      </c>
      <c r="Q404" s="77">
        <f>P404/J404</f>
        <v>272.33395324123273</v>
      </c>
      <c r="R404" s="74">
        <v>11114.76</v>
      </c>
      <c r="S404" s="74">
        <v>2021</v>
      </c>
      <c r="T404" s="78"/>
    </row>
    <row r="405" spans="1:20" s="2" customFormat="1" ht="12.75" customHeight="1" x14ac:dyDescent="0.2">
      <c r="A405" s="245" t="s">
        <v>412</v>
      </c>
      <c r="B405" s="245"/>
      <c r="C405" s="45">
        <v>5</v>
      </c>
      <c r="D405" s="45"/>
      <c r="E405" s="45"/>
      <c r="F405" s="43"/>
      <c r="G405" s="45"/>
      <c r="H405" s="46"/>
      <c r="I405" s="50">
        <f t="shared" ref="I405:P405" si="45">SUM(I400:I404)</f>
        <v>4502</v>
      </c>
      <c r="J405" s="50">
        <f t="shared" si="45"/>
        <v>4164.3999999999996</v>
      </c>
      <c r="K405" s="50">
        <f t="shared" si="45"/>
        <v>1100.8</v>
      </c>
      <c r="L405" s="50">
        <f t="shared" si="45"/>
        <v>85</v>
      </c>
      <c r="M405" s="50">
        <f t="shared" si="45"/>
        <v>1157149.3500000001</v>
      </c>
      <c r="N405" s="50">
        <f t="shared" si="45"/>
        <v>0</v>
      </c>
      <c r="O405" s="50">
        <f t="shared" si="45"/>
        <v>0</v>
      </c>
      <c r="P405" s="50">
        <f t="shared" si="45"/>
        <v>1157149.3500000001</v>
      </c>
      <c r="Q405" s="82"/>
      <c r="R405" s="82"/>
      <c r="S405" s="45"/>
      <c r="T405" s="32"/>
    </row>
    <row r="406" spans="1:20" s="81" customFormat="1" ht="12.75" customHeight="1" x14ac:dyDescent="0.2">
      <c r="A406" s="244" t="s">
        <v>413</v>
      </c>
      <c r="B406" s="244"/>
      <c r="C406" s="92">
        <f>C405+C399+C388</f>
        <v>31</v>
      </c>
      <c r="D406" s="92"/>
      <c r="E406" s="92"/>
      <c r="F406" s="93"/>
      <c r="G406" s="92"/>
      <c r="H406" s="92"/>
      <c r="I406" s="94">
        <f>I405+I399+I388</f>
        <v>24965.7</v>
      </c>
      <c r="J406" s="94">
        <f>J405+J399+J388</f>
        <v>22576.400000000001</v>
      </c>
      <c r="K406" s="94">
        <f>K405+K399+K388</f>
        <v>14812.24</v>
      </c>
      <c r="L406" s="99">
        <f>L405+L399+L388</f>
        <v>420</v>
      </c>
      <c r="M406" s="94">
        <f>M388+M399+M405</f>
        <v>83520063.124599993</v>
      </c>
      <c r="N406" s="92"/>
      <c r="O406" s="92"/>
      <c r="P406" s="94">
        <f>P405+P399+P388</f>
        <v>83520063.124599993</v>
      </c>
      <c r="Q406" s="88"/>
      <c r="R406" s="88"/>
      <c r="S406" s="29"/>
      <c r="T406" s="80"/>
    </row>
    <row r="407" spans="1:20" s="2" customFormat="1" ht="12.75" customHeight="1" x14ac:dyDescent="0.2">
      <c r="A407" s="61"/>
      <c r="B407" s="62" t="s">
        <v>414</v>
      </c>
      <c r="C407" s="63"/>
      <c r="D407" s="61"/>
      <c r="E407" s="61"/>
      <c r="F407" s="64"/>
      <c r="G407" s="61"/>
      <c r="H407" s="65"/>
      <c r="I407" s="66"/>
      <c r="J407" s="66"/>
      <c r="K407" s="66"/>
      <c r="L407" s="65"/>
      <c r="M407" s="66"/>
      <c r="N407" s="66"/>
      <c r="O407" s="66"/>
      <c r="P407" s="67"/>
      <c r="Q407" s="70"/>
      <c r="R407" s="69"/>
      <c r="S407" s="61"/>
      <c r="T407" s="32"/>
    </row>
    <row r="408" spans="1:20" s="2" customFormat="1" ht="12.75" customHeight="1" x14ac:dyDescent="0.2">
      <c r="A408" s="61">
        <v>1</v>
      </c>
      <c r="B408" s="64" t="s">
        <v>415</v>
      </c>
      <c r="C408" s="61">
        <v>1938</v>
      </c>
      <c r="D408" s="61"/>
      <c r="E408" s="61" t="s">
        <v>43</v>
      </c>
      <c r="F408" s="64" t="s">
        <v>54</v>
      </c>
      <c r="G408" s="61">
        <v>2</v>
      </c>
      <c r="H408" s="65">
        <v>1</v>
      </c>
      <c r="I408" s="66">
        <v>167.5</v>
      </c>
      <c r="J408" s="66">
        <v>152.5</v>
      </c>
      <c r="K408" s="61">
        <v>152.5</v>
      </c>
      <c r="L408" s="65">
        <v>4</v>
      </c>
      <c r="M408" s="66">
        <v>49346</v>
      </c>
      <c r="N408" s="66">
        <v>0</v>
      </c>
      <c r="O408" s="66">
        <v>0</v>
      </c>
      <c r="P408" s="66">
        <f t="shared" ref="P408:P422" si="46">M408</f>
        <v>49346</v>
      </c>
      <c r="Q408" s="70">
        <f t="shared" ref="Q408:Q422" si="47">P408/J408</f>
        <v>323.58032786885246</v>
      </c>
      <c r="R408" s="61">
        <v>12882.22</v>
      </c>
      <c r="S408" s="61">
        <v>2019</v>
      </c>
      <c r="T408" s="32"/>
    </row>
    <row r="409" spans="1:20" s="2" customFormat="1" ht="12.75" customHeight="1" x14ac:dyDescent="0.2">
      <c r="A409" s="61">
        <v>2</v>
      </c>
      <c r="B409" s="64" t="s">
        <v>416</v>
      </c>
      <c r="C409" s="61">
        <v>1939</v>
      </c>
      <c r="D409" s="61"/>
      <c r="E409" s="61" t="s">
        <v>43</v>
      </c>
      <c r="F409" s="64" t="s">
        <v>54</v>
      </c>
      <c r="G409" s="61">
        <v>2</v>
      </c>
      <c r="H409" s="65">
        <v>1</v>
      </c>
      <c r="I409" s="66">
        <v>220.9</v>
      </c>
      <c r="J409" s="66">
        <v>190.7</v>
      </c>
      <c r="K409" s="61">
        <v>129.80000000000001</v>
      </c>
      <c r="L409" s="65">
        <v>5</v>
      </c>
      <c r="M409" s="66">
        <v>23758</v>
      </c>
      <c r="N409" s="66">
        <v>0</v>
      </c>
      <c r="O409" s="66">
        <v>0</v>
      </c>
      <c r="P409" s="66">
        <f t="shared" si="46"/>
        <v>23758</v>
      </c>
      <c r="Q409" s="70">
        <f t="shared" si="47"/>
        <v>124.58311484006293</v>
      </c>
      <c r="R409" s="61">
        <v>12882.22</v>
      </c>
      <c r="S409" s="61">
        <v>2019</v>
      </c>
      <c r="T409" s="32"/>
    </row>
    <row r="410" spans="1:20" s="2" customFormat="1" ht="12.75" customHeight="1" x14ac:dyDescent="0.2">
      <c r="A410" s="61">
        <f t="shared" ref="A410:A422" si="48">A409+1</f>
        <v>3</v>
      </c>
      <c r="B410" s="64" t="s">
        <v>417</v>
      </c>
      <c r="C410" s="61">
        <v>1938</v>
      </c>
      <c r="D410" s="61"/>
      <c r="E410" s="61" t="s">
        <v>43</v>
      </c>
      <c r="F410" s="64" t="s">
        <v>54</v>
      </c>
      <c r="G410" s="61">
        <v>1</v>
      </c>
      <c r="H410" s="65">
        <v>2</v>
      </c>
      <c r="I410" s="66">
        <v>174</v>
      </c>
      <c r="J410" s="66">
        <v>168.4</v>
      </c>
      <c r="K410" s="61">
        <v>17.100000000000001</v>
      </c>
      <c r="L410" s="65">
        <v>4</v>
      </c>
      <c r="M410" s="66">
        <v>16348</v>
      </c>
      <c r="N410" s="66">
        <v>0</v>
      </c>
      <c r="O410" s="66">
        <v>0</v>
      </c>
      <c r="P410" s="66">
        <f t="shared" si="46"/>
        <v>16348</v>
      </c>
      <c r="Q410" s="70">
        <f t="shared" si="47"/>
        <v>97.078384798099762</v>
      </c>
      <c r="R410" s="61">
        <v>12882.22</v>
      </c>
      <c r="S410" s="61">
        <v>2019</v>
      </c>
      <c r="T410" s="32"/>
    </row>
    <row r="411" spans="1:20" s="2" customFormat="1" ht="12.75" customHeight="1" x14ac:dyDescent="0.2">
      <c r="A411" s="61">
        <f t="shared" si="48"/>
        <v>4</v>
      </c>
      <c r="B411" s="64" t="s">
        <v>418</v>
      </c>
      <c r="C411" s="61">
        <v>1938</v>
      </c>
      <c r="D411" s="61"/>
      <c r="E411" s="61" t="s">
        <v>43</v>
      </c>
      <c r="F411" s="64" t="s">
        <v>54</v>
      </c>
      <c r="G411" s="61">
        <v>2</v>
      </c>
      <c r="H411" s="65">
        <v>3</v>
      </c>
      <c r="I411" s="66">
        <v>174</v>
      </c>
      <c r="J411" s="66">
        <v>174</v>
      </c>
      <c r="K411" s="61">
        <v>174</v>
      </c>
      <c r="L411" s="65"/>
      <c r="M411" s="66">
        <v>17129</v>
      </c>
      <c r="N411" s="66">
        <v>0</v>
      </c>
      <c r="O411" s="66">
        <v>0</v>
      </c>
      <c r="P411" s="66">
        <f t="shared" si="46"/>
        <v>17129</v>
      </c>
      <c r="Q411" s="70">
        <f t="shared" si="47"/>
        <v>98.44252873563218</v>
      </c>
      <c r="R411" s="61">
        <v>12882.22</v>
      </c>
      <c r="S411" s="61">
        <v>2019</v>
      </c>
      <c r="T411" s="32"/>
    </row>
    <row r="412" spans="1:20" s="2" customFormat="1" ht="12.75" customHeight="1" x14ac:dyDescent="0.2">
      <c r="A412" s="61">
        <f t="shared" si="48"/>
        <v>5</v>
      </c>
      <c r="B412" s="64" t="s">
        <v>419</v>
      </c>
      <c r="C412" s="61">
        <v>1938</v>
      </c>
      <c r="D412" s="61"/>
      <c r="E412" s="61" t="s">
        <v>43</v>
      </c>
      <c r="F412" s="64" t="s">
        <v>44</v>
      </c>
      <c r="G412" s="61">
        <v>2</v>
      </c>
      <c r="H412" s="65">
        <v>2</v>
      </c>
      <c r="I412" s="66">
        <v>178.4</v>
      </c>
      <c r="J412" s="66">
        <v>143.5</v>
      </c>
      <c r="K412" s="61">
        <v>115</v>
      </c>
      <c r="L412" s="65">
        <v>5</v>
      </c>
      <c r="M412" s="66">
        <v>23758</v>
      </c>
      <c r="N412" s="66">
        <v>0</v>
      </c>
      <c r="O412" s="66">
        <v>0</v>
      </c>
      <c r="P412" s="66">
        <f t="shared" si="46"/>
        <v>23758</v>
      </c>
      <c r="Q412" s="70">
        <f t="shared" si="47"/>
        <v>165.5609756097561</v>
      </c>
      <c r="R412" s="61">
        <v>11111.76</v>
      </c>
      <c r="S412" s="61">
        <v>2019</v>
      </c>
      <c r="T412" s="32"/>
    </row>
    <row r="413" spans="1:20" s="2" customFormat="1" ht="12.75" customHeight="1" x14ac:dyDescent="0.2">
      <c r="A413" s="61">
        <f t="shared" si="48"/>
        <v>6</v>
      </c>
      <c r="B413" s="64" t="s">
        <v>420</v>
      </c>
      <c r="C413" s="61">
        <v>1939</v>
      </c>
      <c r="D413" s="61"/>
      <c r="E413" s="61" t="s">
        <v>43</v>
      </c>
      <c r="F413" s="64" t="s">
        <v>288</v>
      </c>
      <c r="G413" s="61">
        <v>2</v>
      </c>
      <c r="H413" s="65"/>
      <c r="I413" s="66">
        <v>135.1</v>
      </c>
      <c r="J413" s="66">
        <v>135.1</v>
      </c>
      <c r="K413" s="61">
        <v>66.400000000000006</v>
      </c>
      <c r="L413" s="65">
        <v>3</v>
      </c>
      <c r="M413" s="66">
        <v>8743.2000000000007</v>
      </c>
      <c r="N413" s="66">
        <v>0</v>
      </c>
      <c r="O413" s="66">
        <v>0</v>
      </c>
      <c r="P413" s="66">
        <f t="shared" si="46"/>
        <v>8743.2000000000007</v>
      </c>
      <c r="Q413" s="70">
        <f t="shared" si="47"/>
        <v>64.716506291635838</v>
      </c>
      <c r="R413" s="61">
        <v>11111.76</v>
      </c>
      <c r="S413" s="61">
        <v>2019</v>
      </c>
      <c r="T413" s="32"/>
    </row>
    <row r="414" spans="1:20" s="2" customFormat="1" ht="12.75" customHeight="1" x14ac:dyDescent="0.2">
      <c r="A414" s="61">
        <f t="shared" si="48"/>
        <v>7</v>
      </c>
      <c r="B414" s="64" t="s">
        <v>421</v>
      </c>
      <c r="C414" s="61">
        <v>1966</v>
      </c>
      <c r="D414" s="61"/>
      <c r="E414" s="61" t="s">
        <v>43</v>
      </c>
      <c r="F414" s="64" t="s">
        <v>79</v>
      </c>
      <c r="G414" s="61">
        <v>2</v>
      </c>
      <c r="H414" s="65">
        <v>2</v>
      </c>
      <c r="I414" s="66">
        <v>701</v>
      </c>
      <c r="J414" s="66">
        <v>648.41999999999996</v>
      </c>
      <c r="K414" s="61">
        <v>529.07000000000005</v>
      </c>
      <c r="L414" s="65">
        <v>15</v>
      </c>
      <c r="M414" s="66">
        <v>118320</v>
      </c>
      <c r="N414" s="66">
        <v>0</v>
      </c>
      <c r="O414" s="66">
        <v>0</v>
      </c>
      <c r="P414" s="66">
        <f t="shared" si="46"/>
        <v>118320</v>
      </c>
      <c r="Q414" s="70">
        <f t="shared" si="47"/>
        <v>182.47432219857501</v>
      </c>
      <c r="R414" s="61">
        <v>11111.76</v>
      </c>
      <c r="S414" s="61">
        <v>2019</v>
      </c>
      <c r="T414" s="32"/>
    </row>
    <row r="415" spans="1:20" s="72" customFormat="1" ht="12.75" customHeight="1" x14ac:dyDescent="0.2">
      <c r="A415" s="61">
        <f t="shared" si="48"/>
        <v>8</v>
      </c>
      <c r="B415" s="64" t="s">
        <v>422</v>
      </c>
      <c r="C415" s="61">
        <v>1966</v>
      </c>
      <c r="D415" s="61"/>
      <c r="E415" s="61" t="s">
        <v>43</v>
      </c>
      <c r="F415" s="64" t="s">
        <v>79</v>
      </c>
      <c r="G415" s="61">
        <v>2</v>
      </c>
      <c r="H415" s="65">
        <v>2</v>
      </c>
      <c r="I415" s="66">
        <v>701</v>
      </c>
      <c r="J415" s="66">
        <v>643.64</v>
      </c>
      <c r="K415" s="61">
        <v>552.16</v>
      </c>
      <c r="L415" s="65">
        <v>16</v>
      </c>
      <c r="M415" s="66">
        <v>35921</v>
      </c>
      <c r="N415" s="66">
        <v>0</v>
      </c>
      <c r="O415" s="66">
        <v>0</v>
      </c>
      <c r="P415" s="66">
        <f t="shared" si="46"/>
        <v>35921</v>
      </c>
      <c r="Q415" s="70">
        <f t="shared" si="47"/>
        <v>55.809147970915419</v>
      </c>
      <c r="R415" s="61">
        <v>11111.76</v>
      </c>
      <c r="S415" s="61">
        <v>2019</v>
      </c>
      <c r="T415" s="71"/>
    </row>
    <row r="416" spans="1:20" s="2" customFormat="1" ht="12.75" customHeight="1" x14ac:dyDescent="0.2">
      <c r="A416" s="61">
        <f t="shared" si="48"/>
        <v>9</v>
      </c>
      <c r="B416" s="64" t="s">
        <v>423</v>
      </c>
      <c r="C416" s="61">
        <v>1962</v>
      </c>
      <c r="D416" s="61"/>
      <c r="E416" s="61" t="s">
        <v>43</v>
      </c>
      <c r="F416" s="64" t="s">
        <v>49</v>
      </c>
      <c r="G416" s="61">
        <v>2</v>
      </c>
      <c r="H416" s="65">
        <v>2</v>
      </c>
      <c r="I416" s="66">
        <v>511.4</v>
      </c>
      <c r="J416" s="66">
        <v>450.2</v>
      </c>
      <c r="K416" s="61">
        <v>409.7</v>
      </c>
      <c r="L416" s="65">
        <v>12</v>
      </c>
      <c r="M416" s="66">
        <v>29136</v>
      </c>
      <c r="N416" s="66">
        <v>0</v>
      </c>
      <c r="O416" s="66">
        <v>0</v>
      </c>
      <c r="P416" s="66">
        <f t="shared" si="46"/>
        <v>29136</v>
      </c>
      <c r="Q416" s="70">
        <f t="shared" si="47"/>
        <v>64.717903154153717</v>
      </c>
      <c r="R416" s="61">
        <v>11111.76</v>
      </c>
      <c r="S416" s="61">
        <v>2019</v>
      </c>
      <c r="T416" s="32"/>
    </row>
    <row r="417" spans="1:20" s="2" customFormat="1" ht="12.75" customHeight="1" x14ac:dyDescent="0.2">
      <c r="A417" s="61">
        <f t="shared" si="48"/>
        <v>10</v>
      </c>
      <c r="B417" s="64" t="s">
        <v>424</v>
      </c>
      <c r="C417" s="61">
        <v>1932</v>
      </c>
      <c r="D417" s="61"/>
      <c r="E417" s="61" t="s">
        <v>43</v>
      </c>
      <c r="F417" s="64" t="s">
        <v>202</v>
      </c>
      <c r="G417" s="61">
        <v>2</v>
      </c>
      <c r="H417" s="65">
        <v>2</v>
      </c>
      <c r="I417" s="66">
        <v>835.6</v>
      </c>
      <c r="J417" s="66">
        <v>521</v>
      </c>
      <c r="K417" s="66">
        <v>460.5</v>
      </c>
      <c r="L417" s="65">
        <v>16</v>
      </c>
      <c r="M417" s="66">
        <v>168588.30600000001</v>
      </c>
      <c r="N417" s="66">
        <v>0</v>
      </c>
      <c r="O417" s="66">
        <v>0</v>
      </c>
      <c r="P417" s="66">
        <f t="shared" si="46"/>
        <v>168588.30600000001</v>
      </c>
      <c r="Q417" s="70">
        <f t="shared" si="47"/>
        <v>323.58600000000001</v>
      </c>
      <c r="R417" s="61">
        <v>11111.76</v>
      </c>
      <c r="S417" s="61">
        <v>2019</v>
      </c>
      <c r="T417" s="32"/>
    </row>
    <row r="418" spans="1:20" s="2" customFormat="1" ht="12.75" customHeight="1" x14ac:dyDescent="0.2">
      <c r="A418" s="61">
        <f t="shared" si="48"/>
        <v>11</v>
      </c>
      <c r="B418" s="64" t="s">
        <v>425</v>
      </c>
      <c r="C418" s="61">
        <v>1938</v>
      </c>
      <c r="D418" s="61"/>
      <c r="E418" s="61" t="s">
        <v>43</v>
      </c>
      <c r="F418" s="64" t="s">
        <v>202</v>
      </c>
      <c r="G418" s="61">
        <v>2</v>
      </c>
      <c r="H418" s="65">
        <v>2</v>
      </c>
      <c r="I418" s="66">
        <v>823.9</v>
      </c>
      <c r="J418" s="66">
        <v>775.6</v>
      </c>
      <c r="K418" s="66">
        <v>743.1</v>
      </c>
      <c r="L418" s="65">
        <v>20</v>
      </c>
      <c r="M418" s="66">
        <v>250973.30160000001</v>
      </c>
      <c r="N418" s="66">
        <v>0</v>
      </c>
      <c r="O418" s="66">
        <v>0</v>
      </c>
      <c r="P418" s="66">
        <f t="shared" si="46"/>
        <v>250973.30160000001</v>
      </c>
      <c r="Q418" s="70">
        <f t="shared" si="47"/>
        <v>323.58600000000001</v>
      </c>
      <c r="R418" s="61">
        <v>11111.76</v>
      </c>
      <c r="S418" s="61">
        <v>2019</v>
      </c>
      <c r="T418" s="32"/>
    </row>
    <row r="419" spans="1:20" s="2" customFormat="1" ht="12.75" customHeight="1" x14ac:dyDescent="0.2">
      <c r="A419" s="61">
        <f t="shared" si="48"/>
        <v>12</v>
      </c>
      <c r="B419" s="64" t="s">
        <v>426</v>
      </c>
      <c r="C419" s="61">
        <v>1939</v>
      </c>
      <c r="D419" s="61"/>
      <c r="E419" s="61" t="s">
        <v>43</v>
      </c>
      <c r="F419" s="64" t="s">
        <v>183</v>
      </c>
      <c r="G419" s="61">
        <v>2</v>
      </c>
      <c r="H419" s="65">
        <v>2</v>
      </c>
      <c r="I419" s="66">
        <v>246.5</v>
      </c>
      <c r="J419" s="66">
        <v>224</v>
      </c>
      <c r="K419" s="66">
        <v>0</v>
      </c>
      <c r="L419" s="65">
        <v>6</v>
      </c>
      <c r="M419" s="66">
        <v>24285</v>
      </c>
      <c r="N419" s="66">
        <v>0</v>
      </c>
      <c r="O419" s="66">
        <v>0</v>
      </c>
      <c r="P419" s="66">
        <f t="shared" si="46"/>
        <v>24285</v>
      </c>
      <c r="Q419" s="70">
        <f t="shared" si="47"/>
        <v>108.41517857142857</v>
      </c>
      <c r="R419" s="61">
        <v>11111.76</v>
      </c>
      <c r="S419" s="61">
        <v>2019</v>
      </c>
      <c r="T419" s="32"/>
    </row>
    <row r="420" spans="1:20" s="2" customFormat="1" ht="12.75" customHeight="1" x14ac:dyDescent="0.2">
      <c r="A420" s="61">
        <f t="shared" si="48"/>
        <v>13</v>
      </c>
      <c r="B420" s="64" t="s">
        <v>427</v>
      </c>
      <c r="C420" s="61">
        <v>1962</v>
      </c>
      <c r="D420" s="61"/>
      <c r="E420" s="61" t="s">
        <v>43</v>
      </c>
      <c r="F420" s="64" t="s">
        <v>183</v>
      </c>
      <c r="G420" s="61">
        <v>2</v>
      </c>
      <c r="H420" s="65">
        <v>2</v>
      </c>
      <c r="I420" s="66">
        <v>509.8</v>
      </c>
      <c r="J420" s="66">
        <v>335.6</v>
      </c>
      <c r="K420" s="66">
        <v>0</v>
      </c>
      <c r="L420" s="65">
        <v>19</v>
      </c>
      <c r="M420" s="66">
        <v>32578</v>
      </c>
      <c r="N420" s="66">
        <v>0</v>
      </c>
      <c r="O420" s="66">
        <v>0</v>
      </c>
      <c r="P420" s="66">
        <f t="shared" si="46"/>
        <v>32578</v>
      </c>
      <c r="Q420" s="70">
        <f t="shared" si="47"/>
        <v>97.073897497020255</v>
      </c>
      <c r="R420" s="61">
        <v>11111.76</v>
      </c>
      <c r="S420" s="61">
        <v>2019</v>
      </c>
      <c r="T420" s="32"/>
    </row>
    <row r="421" spans="1:20" s="2" customFormat="1" ht="12.75" customHeight="1" x14ac:dyDescent="0.2">
      <c r="A421" s="61">
        <f t="shared" si="48"/>
        <v>14</v>
      </c>
      <c r="B421" s="64" t="s">
        <v>428</v>
      </c>
      <c r="C421" s="61">
        <v>1939</v>
      </c>
      <c r="D421" s="61"/>
      <c r="E421" s="61" t="s">
        <v>43</v>
      </c>
      <c r="F421" s="64" t="s">
        <v>183</v>
      </c>
      <c r="G421" s="61">
        <v>1</v>
      </c>
      <c r="H421" s="65">
        <v>2</v>
      </c>
      <c r="I421" s="66">
        <v>409.5</v>
      </c>
      <c r="J421" s="66">
        <v>363.9</v>
      </c>
      <c r="K421" s="66">
        <v>0</v>
      </c>
      <c r="L421" s="65">
        <v>6</v>
      </c>
      <c r="M421" s="66">
        <v>35326</v>
      </c>
      <c r="N421" s="66">
        <v>0</v>
      </c>
      <c r="O421" s="66">
        <v>0</v>
      </c>
      <c r="P421" s="66">
        <f t="shared" si="46"/>
        <v>35326</v>
      </c>
      <c r="Q421" s="70">
        <f t="shared" si="47"/>
        <v>97.076119813135477</v>
      </c>
      <c r="R421" s="61">
        <v>11111.76</v>
      </c>
      <c r="S421" s="61">
        <v>2019</v>
      </c>
      <c r="T421" s="32"/>
    </row>
    <row r="422" spans="1:20" s="79" customFormat="1" ht="12.75" customHeight="1" x14ac:dyDescent="0.2">
      <c r="A422" s="74">
        <f t="shared" si="48"/>
        <v>15</v>
      </c>
      <c r="B422" s="75" t="s">
        <v>429</v>
      </c>
      <c r="C422" s="74">
        <v>1932</v>
      </c>
      <c r="D422" s="74"/>
      <c r="E422" s="74" t="s">
        <v>43</v>
      </c>
      <c r="F422" s="75" t="s">
        <v>79</v>
      </c>
      <c r="G422" s="74">
        <v>3</v>
      </c>
      <c r="H422" s="95">
        <v>2</v>
      </c>
      <c r="I422" s="76">
        <v>1026</v>
      </c>
      <c r="J422" s="76">
        <v>689.4</v>
      </c>
      <c r="K422" s="74">
        <v>689.4</v>
      </c>
      <c r="L422" s="95">
        <v>12</v>
      </c>
      <c r="M422" s="76">
        <v>126497</v>
      </c>
      <c r="N422" s="76">
        <v>0</v>
      </c>
      <c r="O422" s="76">
        <v>0</v>
      </c>
      <c r="P422" s="76">
        <f t="shared" si="46"/>
        <v>126497</v>
      </c>
      <c r="Q422" s="77">
        <f t="shared" si="47"/>
        <v>183.48854076008124</v>
      </c>
      <c r="R422" s="74">
        <v>9494.93</v>
      </c>
      <c r="S422" s="74" t="s">
        <v>195</v>
      </c>
      <c r="T422" s="78"/>
    </row>
    <row r="423" spans="1:20" s="2" customFormat="1" ht="12.75" customHeight="1" x14ac:dyDescent="0.2">
      <c r="A423" s="245" t="s">
        <v>430</v>
      </c>
      <c r="B423" s="245"/>
      <c r="C423" s="45">
        <v>15</v>
      </c>
      <c r="D423" s="45"/>
      <c r="E423" s="45"/>
      <c r="F423" s="43"/>
      <c r="G423" s="45"/>
      <c r="H423" s="46"/>
      <c r="I423" s="50">
        <f>SUM(I408:I422)</f>
        <v>6814.5999999999995</v>
      </c>
      <c r="J423" s="50">
        <f>SUM(J408:J422)</f>
        <v>5615.9599999999991</v>
      </c>
      <c r="K423" s="50">
        <f>SUM(K408:K422)</f>
        <v>4038.73</v>
      </c>
      <c r="L423" s="50">
        <f>SUM(L408:L422)</f>
        <v>143</v>
      </c>
      <c r="M423" s="50">
        <f>SUM(M408:M422)</f>
        <v>960706.80760000006</v>
      </c>
      <c r="N423" s="50"/>
      <c r="O423" s="50"/>
      <c r="P423" s="50">
        <f>SUM(P408:P422)</f>
        <v>960706.80760000006</v>
      </c>
      <c r="Q423" s="82"/>
      <c r="R423" s="82"/>
      <c r="S423" s="45"/>
      <c r="T423" s="32"/>
    </row>
    <row r="424" spans="1:20" s="2" customFormat="1" ht="12.75" customHeight="1" x14ac:dyDescent="0.2">
      <c r="A424" s="61">
        <v>1</v>
      </c>
      <c r="B424" s="64" t="s">
        <v>431</v>
      </c>
      <c r="C424" s="61" t="s">
        <v>432</v>
      </c>
      <c r="D424" s="61"/>
      <c r="E424" s="61" t="s">
        <v>43</v>
      </c>
      <c r="F424" s="64" t="s">
        <v>202</v>
      </c>
      <c r="G424" s="61">
        <v>2</v>
      </c>
      <c r="H424" s="61">
        <v>2</v>
      </c>
      <c r="I424" s="66">
        <v>669.8</v>
      </c>
      <c r="J424" s="66">
        <v>407</v>
      </c>
      <c r="K424" s="66">
        <v>0</v>
      </c>
      <c r="L424" s="61">
        <v>16</v>
      </c>
      <c r="M424" s="66">
        <f>'Раздел 2'!C424</f>
        <v>352523.35</v>
      </c>
      <c r="N424" s="70">
        <v>0</v>
      </c>
      <c r="O424" s="70">
        <v>0</v>
      </c>
      <c r="P424" s="66">
        <f t="shared" ref="P424:P430" si="49">M424</f>
        <v>352523.35</v>
      </c>
      <c r="Q424" s="70">
        <f t="shared" ref="Q424:Q430" si="50">P424/J424</f>
        <v>866.15073710073705</v>
      </c>
      <c r="R424" s="61">
        <v>12005.77</v>
      </c>
      <c r="S424" s="61">
        <v>2020</v>
      </c>
      <c r="T424" s="32"/>
    </row>
    <row r="425" spans="1:20" s="2" customFormat="1" ht="12.75" customHeight="1" x14ac:dyDescent="0.2">
      <c r="A425" s="61">
        <v>2</v>
      </c>
      <c r="B425" s="64" t="s">
        <v>433</v>
      </c>
      <c r="C425" s="61" t="s">
        <v>141</v>
      </c>
      <c r="D425" s="61"/>
      <c r="E425" s="61" t="s">
        <v>43</v>
      </c>
      <c r="F425" s="64" t="s">
        <v>183</v>
      </c>
      <c r="G425" s="61">
        <v>2</v>
      </c>
      <c r="H425" s="61">
        <v>2</v>
      </c>
      <c r="I425" s="66">
        <v>422.8</v>
      </c>
      <c r="J425" s="66">
        <v>388.4</v>
      </c>
      <c r="K425" s="66">
        <v>147.9</v>
      </c>
      <c r="L425" s="61">
        <v>11</v>
      </c>
      <c r="M425" s="66">
        <f>'Раздел 2'!C425</f>
        <v>225568.48</v>
      </c>
      <c r="N425" s="70">
        <v>0</v>
      </c>
      <c r="O425" s="70">
        <v>0</v>
      </c>
      <c r="P425" s="66">
        <f t="shared" si="49"/>
        <v>225568.48</v>
      </c>
      <c r="Q425" s="70">
        <f t="shared" si="50"/>
        <v>580.7633367662205</v>
      </c>
      <c r="R425" s="61">
        <v>11111.76</v>
      </c>
      <c r="S425" s="61">
        <v>2020</v>
      </c>
      <c r="T425" s="32"/>
    </row>
    <row r="426" spans="1:20" s="2" customFormat="1" ht="12" x14ac:dyDescent="0.2">
      <c r="A426" s="61">
        <v>3</v>
      </c>
      <c r="B426" s="64" t="s">
        <v>434</v>
      </c>
      <c r="C426" s="61">
        <v>1938</v>
      </c>
      <c r="D426" s="61"/>
      <c r="E426" s="61" t="s">
        <v>43</v>
      </c>
      <c r="F426" s="64" t="s">
        <v>183</v>
      </c>
      <c r="G426" s="61">
        <v>2</v>
      </c>
      <c r="H426" s="61">
        <v>1</v>
      </c>
      <c r="I426" s="66">
        <v>147.69999999999999</v>
      </c>
      <c r="J426" s="66">
        <v>143.1</v>
      </c>
      <c r="K426" s="66">
        <v>147.69999999999999</v>
      </c>
      <c r="L426" s="61">
        <v>4</v>
      </c>
      <c r="M426" s="66">
        <f>'Раздел 2'!C426</f>
        <v>52232</v>
      </c>
      <c r="N426" s="70">
        <v>0</v>
      </c>
      <c r="O426" s="70">
        <v>0</v>
      </c>
      <c r="P426" s="66">
        <f t="shared" si="49"/>
        <v>52232</v>
      </c>
      <c r="Q426" s="70">
        <f t="shared" si="50"/>
        <v>365.00349406009786</v>
      </c>
      <c r="R426" s="61">
        <v>23324.33</v>
      </c>
      <c r="S426" s="61">
        <v>2020</v>
      </c>
      <c r="T426" s="32"/>
    </row>
    <row r="427" spans="1:20" s="2" customFormat="1" ht="12.75" customHeight="1" x14ac:dyDescent="0.2">
      <c r="A427" s="61">
        <v>4</v>
      </c>
      <c r="B427" s="64" t="s">
        <v>435</v>
      </c>
      <c r="C427" s="61">
        <v>1938</v>
      </c>
      <c r="D427" s="61"/>
      <c r="E427" s="61" t="s">
        <v>43</v>
      </c>
      <c r="F427" s="64" t="s">
        <v>183</v>
      </c>
      <c r="G427" s="61">
        <v>2</v>
      </c>
      <c r="H427" s="61">
        <v>2</v>
      </c>
      <c r="I427" s="66">
        <v>323</v>
      </c>
      <c r="J427" s="66">
        <v>290.3</v>
      </c>
      <c r="K427" s="66">
        <v>254.6</v>
      </c>
      <c r="L427" s="61">
        <v>11</v>
      </c>
      <c r="M427" s="66">
        <f>'Раздел 2'!C427</f>
        <v>21013.01</v>
      </c>
      <c r="N427" s="70">
        <v>0</v>
      </c>
      <c r="O427" s="70">
        <v>0</v>
      </c>
      <c r="P427" s="66">
        <f t="shared" si="49"/>
        <v>21013.01</v>
      </c>
      <c r="Q427" s="70">
        <f t="shared" si="50"/>
        <v>72.383775404753692</v>
      </c>
      <c r="R427" s="64">
        <v>11111.76</v>
      </c>
      <c r="S427" s="61">
        <v>2020</v>
      </c>
      <c r="T427" s="32"/>
    </row>
    <row r="428" spans="1:20" s="2" customFormat="1" ht="12.75" customHeight="1" x14ac:dyDescent="0.2">
      <c r="A428" s="61">
        <v>5</v>
      </c>
      <c r="B428" s="64" t="s">
        <v>421</v>
      </c>
      <c r="C428" s="61">
        <v>1966</v>
      </c>
      <c r="D428" s="61"/>
      <c r="E428" s="61" t="s">
        <v>43</v>
      </c>
      <c r="F428" s="64" t="s">
        <v>79</v>
      </c>
      <c r="G428" s="61">
        <v>2</v>
      </c>
      <c r="H428" s="61">
        <v>2</v>
      </c>
      <c r="I428" s="66">
        <v>701</v>
      </c>
      <c r="J428" s="66">
        <v>648.41999999999996</v>
      </c>
      <c r="K428" s="61">
        <v>529.07000000000005</v>
      </c>
      <c r="L428" s="61">
        <v>15</v>
      </c>
      <c r="M428" s="66">
        <f>'Раздел 2'!C428</f>
        <v>9156509.8499999996</v>
      </c>
      <c r="N428" s="66">
        <v>0</v>
      </c>
      <c r="O428" s="66">
        <v>0</v>
      </c>
      <c r="P428" s="66">
        <f t="shared" si="49"/>
        <v>9156509.8499999996</v>
      </c>
      <c r="Q428" s="70">
        <f t="shared" si="50"/>
        <v>14121.263764226891</v>
      </c>
      <c r="R428" s="61">
        <v>11111.76</v>
      </c>
      <c r="S428" s="61">
        <v>2020</v>
      </c>
      <c r="T428" s="32"/>
    </row>
    <row r="429" spans="1:20" s="2" customFormat="1" ht="12.75" customHeight="1" x14ac:dyDescent="0.2">
      <c r="A429" s="61">
        <v>6</v>
      </c>
      <c r="B429" s="64" t="s">
        <v>422</v>
      </c>
      <c r="C429" s="61">
        <v>1967</v>
      </c>
      <c r="D429" s="61"/>
      <c r="E429" s="61" t="s">
        <v>43</v>
      </c>
      <c r="F429" s="64" t="s">
        <v>79</v>
      </c>
      <c r="G429" s="61">
        <v>2</v>
      </c>
      <c r="H429" s="61">
        <v>2</v>
      </c>
      <c r="I429" s="66">
        <v>701</v>
      </c>
      <c r="J429" s="66">
        <v>648.41999999999996</v>
      </c>
      <c r="K429" s="61">
        <v>529.07000000000005</v>
      </c>
      <c r="L429" s="61">
        <v>15</v>
      </c>
      <c r="M429" s="66">
        <f>'Раздел 2'!C429</f>
        <v>11797392.539999999</v>
      </c>
      <c r="N429" s="66">
        <v>0</v>
      </c>
      <c r="O429" s="66">
        <v>0</v>
      </c>
      <c r="P429" s="66">
        <f t="shared" si="49"/>
        <v>11797392.539999999</v>
      </c>
      <c r="Q429" s="70">
        <f t="shared" si="50"/>
        <v>18194.060238734153</v>
      </c>
      <c r="R429" s="61">
        <v>11111.76</v>
      </c>
      <c r="S429" s="61">
        <v>2020</v>
      </c>
      <c r="T429" s="32"/>
    </row>
    <row r="430" spans="1:20" s="2" customFormat="1" ht="12.75" customHeight="1" x14ac:dyDescent="0.2">
      <c r="A430" s="61">
        <v>7</v>
      </c>
      <c r="B430" s="64" t="s">
        <v>429</v>
      </c>
      <c r="C430" s="61">
        <v>1932</v>
      </c>
      <c r="D430" s="61"/>
      <c r="E430" s="61" t="s">
        <v>43</v>
      </c>
      <c r="F430" s="64" t="s">
        <v>79</v>
      </c>
      <c r="G430" s="61">
        <v>3</v>
      </c>
      <c r="H430" s="61">
        <v>2</v>
      </c>
      <c r="I430" s="66">
        <v>1026</v>
      </c>
      <c r="J430" s="66">
        <v>689.4</v>
      </c>
      <c r="K430" s="61">
        <v>689.4</v>
      </c>
      <c r="L430" s="61">
        <v>12</v>
      </c>
      <c r="M430" s="66">
        <f>'Раздел 2'!C430</f>
        <v>407064.24141200003</v>
      </c>
      <c r="N430" s="66">
        <v>0</v>
      </c>
      <c r="O430" s="66">
        <v>0</v>
      </c>
      <c r="P430" s="66">
        <f t="shared" si="49"/>
        <v>407064.24141200003</v>
      </c>
      <c r="Q430" s="70">
        <f t="shared" si="50"/>
        <v>590.46162084711352</v>
      </c>
      <c r="R430" s="61">
        <v>9494.93</v>
      </c>
      <c r="S430" s="61">
        <v>2020</v>
      </c>
      <c r="T430" s="32"/>
    </row>
    <row r="431" spans="1:20" s="2" customFormat="1" ht="12.75" customHeight="1" x14ac:dyDescent="0.2">
      <c r="A431" s="245" t="s">
        <v>436</v>
      </c>
      <c r="B431" s="245"/>
      <c r="C431" s="45">
        <v>7</v>
      </c>
      <c r="D431" s="45"/>
      <c r="E431" s="45"/>
      <c r="F431" s="43"/>
      <c r="G431" s="45"/>
      <c r="H431" s="46"/>
      <c r="I431" s="50">
        <f t="shared" ref="I431:P431" si="51">SUM(I424:I430)</f>
        <v>3991.3</v>
      </c>
      <c r="J431" s="50">
        <f t="shared" si="51"/>
        <v>3215.04</v>
      </c>
      <c r="K431" s="50">
        <f t="shared" si="51"/>
        <v>2297.7400000000002</v>
      </c>
      <c r="L431" s="50">
        <f t="shared" si="51"/>
        <v>84</v>
      </c>
      <c r="M431" s="50">
        <f t="shared" si="51"/>
        <v>22012303.471411996</v>
      </c>
      <c r="N431" s="50">
        <f t="shared" si="51"/>
        <v>0</v>
      </c>
      <c r="O431" s="50">
        <f t="shared" si="51"/>
        <v>0</v>
      </c>
      <c r="P431" s="50">
        <f t="shared" si="51"/>
        <v>22012303.471411996</v>
      </c>
      <c r="Q431" s="82"/>
      <c r="R431" s="82"/>
      <c r="S431" s="45"/>
      <c r="T431" s="32"/>
    </row>
    <row r="432" spans="1:20" s="2" customFormat="1" ht="12.75" customHeight="1" x14ac:dyDescent="0.2">
      <c r="A432" s="61">
        <v>1</v>
      </c>
      <c r="B432" s="64" t="s">
        <v>437</v>
      </c>
      <c r="C432" s="61" t="s">
        <v>351</v>
      </c>
      <c r="D432" s="61"/>
      <c r="E432" s="61" t="s">
        <v>43</v>
      </c>
      <c r="F432" s="64" t="s">
        <v>202</v>
      </c>
      <c r="G432" s="61">
        <v>2</v>
      </c>
      <c r="H432" s="65">
        <v>2</v>
      </c>
      <c r="I432" s="66">
        <v>720</v>
      </c>
      <c r="J432" s="66">
        <v>683.7</v>
      </c>
      <c r="K432" s="66">
        <v>490.29</v>
      </c>
      <c r="L432" s="65">
        <v>16</v>
      </c>
      <c r="M432" s="66">
        <f>'Раздел 2'!C432</f>
        <v>138622</v>
      </c>
      <c r="N432" s="66">
        <v>0</v>
      </c>
      <c r="O432" s="66">
        <v>0</v>
      </c>
      <c r="P432" s="66">
        <f>M432</f>
        <v>138622</v>
      </c>
      <c r="Q432" s="70">
        <f>P432/J432</f>
        <v>202.75266929940031</v>
      </c>
      <c r="R432" s="69">
        <v>11111.76</v>
      </c>
      <c r="S432" s="61">
        <v>2021</v>
      </c>
      <c r="T432" s="32"/>
    </row>
    <row r="433" spans="1:20" s="2" customFormat="1" ht="12.75" customHeight="1" x14ac:dyDescent="0.2">
      <c r="A433" s="61">
        <v>2</v>
      </c>
      <c r="B433" s="64" t="s">
        <v>438</v>
      </c>
      <c r="C433" s="61" t="s">
        <v>351</v>
      </c>
      <c r="D433" s="61"/>
      <c r="E433" s="61" t="s">
        <v>43</v>
      </c>
      <c r="F433" s="64" t="s">
        <v>202</v>
      </c>
      <c r="G433" s="61">
        <v>2</v>
      </c>
      <c r="H433" s="65">
        <v>2</v>
      </c>
      <c r="I433" s="66">
        <v>720</v>
      </c>
      <c r="J433" s="66">
        <v>683.7</v>
      </c>
      <c r="K433" s="66">
        <v>563.57000000000005</v>
      </c>
      <c r="L433" s="65">
        <v>15</v>
      </c>
      <c r="M433" s="66">
        <f>'Раздел 2'!C433</f>
        <v>138622</v>
      </c>
      <c r="N433" s="66">
        <v>0</v>
      </c>
      <c r="O433" s="66">
        <v>0</v>
      </c>
      <c r="P433" s="66">
        <f>M433</f>
        <v>138622</v>
      </c>
      <c r="Q433" s="70">
        <f>P433/J433</f>
        <v>202.75266929940031</v>
      </c>
      <c r="R433" s="69">
        <v>11111.76</v>
      </c>
      <c r="S433" s="61">
        <v>2021</v>
      </c>
      <c r="T433" s="32"/>
    </row>
    <row r="434" spans="1:20" s="2" customFormat="1" ht="12.75" customHeight="1" x14ac:dyDescent="0.2">
      <c r="A434" s="61">
        <v>3</v>
      </c>
      <c r="B434" s="64" t="s">
        <v>439</v>
      </c>
      <c r="C434" s="61">
        <v>1979</v>
      </c>
      <c r="D434" s="61"/>
      <c r="E434" s="61" t="s">
        <v>43</v>
      </c>
      <c r="F434" s="64" t="s">
        <v>202</v>
      </c>
      <c r="G434" s="61">
        <v>2</v>
      </c>
      <c r="H434" s="65">
        <v>2</v>
      </c>
      <c r="I434" s="66">
        <v>617.70000000000005</v>
      </c>
      <c r="J434" s="66">
        <v>617.70000000000005</v>
      </c>
      <c r="K434" s="66">
        <v>0</v>
      </c>
      <c r="L434" s="65">
        <v>8</v>
      </c>
      <c r="M434" s="66">
        <f>'Раздел 2'!C434</f>
        <v>199879</v>
      </c>
      <c r="N434" s="66">
        <v>0</v>
      </c>
      <c r="O434" s="66">
        <v>0</v>
      </c>
      <c r="P434" s="66">
        <f>M434</f>
        <v>199879</v>
      </c>
      <c r="Q434" s="70">
        <f>P434/J434</f>
        <v>323.58588311478059</v>
      </c>
      <c r="R434" s="69">
        <v>11111.76</v>
      </c>
      <c r="S434" s="61">
        <v>2021</v>
      </c>
      <c r="T434" s="32"/>
    </row>
    <row r="435" spans="1:20" s="2" customFormat="1" ht="12.75" customHeight="1" x14ac:dyDescent="0.2">
      <c r="A435" s="61">
        <v>4</v>
      </c>
      <c r="B435" s="64" t="s">
        <v>434</v>
      </c>
      <c r="C435" s="61">
        <v>1938</v>
      </c>
      <c r="D435" s="61"/>
      <c r="E435" s="61" t="s">
        <v>43</v>
      </c>
      <c r="F435" s="64" t="s">
        <v>183</v>
      </c>
      <c r="G435" s="61">
        <v>2</v>
      </c>
      <c r="H435" s="65">
        <v>1</v>
      </c>
      <c r="I435" s="66">
        <v>147.69999999999999</v>
      </c>
      <c r="J435" s="66">
        <v>143.1</v>
      </c>
      <c r="K435" s="66">
        <v>147.69999999999999</v>
      </c>
      <c r="L435" s="65">
        <v>4</v>
      </c>
      <c r="M435" s="66">
        <f>'Раздел 2'!C435</f>
        <v>1058519.7187999999</v>
      </c>
      <c r="N435" s="70">
        <v>0</v>
      </c>
      <c r="O435" s="70">
        <v>0</v>
      </c>
      <c r="P435" s="66">
        <f>M435</f>
        <v>1058519.7187999999</v>
      </c>
      <c r="Q435" s="70">
        <f>P435/J435</f>
        <v>7397.0630244584199</v>
      </c>
      <c r="R435" s="61">
        <v>23324.33</v>
      </c>
      <c r="S435" s="61">
        <v>2021</v>
      </c>
      <c r="T435" s="32"/>
    </row>
    <row r="436" spans="1:20" s="2" customFormat="1" ht="12.75" customHeight="1" x14ac:dyDescent="0.2">
      <c r="A436" s="61">
        <v>5</v>
      </c>
      <c r="B436" s="64" t="s">
        <v>429</v>
      </c>
      <c r="C436" s="61">
        <v>1932</v>
      </c>
      <c r="D436" s="61"/>
      <c r="E436" s="61" t="s">
        <v>43</v>
      </c>
      <c r="F436" s="64" t="s">
        <v>79</v>
      </c>
      <c r="G436" s="61">
        <v>3</v>
      </c>
      <c r="H436" s="65">
        <v>2</v>
      </c>
      <c r="I436" s="66">
        <v>1026</v>
      </c>
      <c r="J436" s="66">
        <v>689.4</v>
      </c>
      <c r="K436" s="61">
        <v>689.4</v>
      </c>
      <c r="L436" s="65">
        <v>12</v>
      </c>
      <c r="M436" s="66">
        <f>'Раздел 2'!C436</f>
        <v>5784888.2285880009</v>
      </c>
      <c r="N436" s="66">
        <v>0</v>
      </c>
      <c r="O436" s="66">
        <v>0</v>
      </c>
      <c r="P436" s="66">
        <f>M436</f>
        <v>5784888.2285880009</v>
      </c>
      <c r="Q436" s="70">
        <f>P436/J436</f>
        <v>8391.1926727415157</v>
      </c>
      <c r="R436" s="61">
        <v>9494.93</v>
      </c>
      <c r="S436" s="61">
        <v>2021</v>
      </c>
      <c r="T436" s="32"/>
    </row>
    <row r="437" spans="1:20" s="2" customFormat="1" ht="12.75" customHeight="1" x14ac:dyDescent="0.2">
      <c r="A437" s="245" t="s">
        <v>440</v>
      </c>
      <c r="B437" s="245"/>
      <c r="C437" s="45">
        <v>5</v>
      </c>
      <c r="D437" s="45"/>
      <c r="E437" s="45"/>
      <c r="F437" s="43"/>
      <c r="G437" s="45"/>
      <c r="H437" s="46"/>
      <c r="I437" s="50">
        <f t="shared" ref="I437:P437" si="52">SUM(I432:I436)</f>
        <v>3231.3999999999996</v>
      </c>
      <c r="J437" s="50">
        <f t="shared" si="52"/>
        <v>2817.6000000000004</v>
      </c>
      <c r="K437" s="50">
        <f t="shared" si="52"/>
        <v>1890.96</v>
      </c>
      <c r="L437" s="50">
        <f t="shared" si="52"/>
        <v>55</v>
      </c>
      <c r="M437" s="50">
        <f t="shared" si="52"/>
        <v>7320530.9473880008</v>
      </c>
      <c r="N437" s="50">
        <f t="shared" si="52"/>
        <v>0</v>
      </c>
      <c r="O437" s="50">
        <f t="shared" si="52"/>
        <v>0</v>
      </c>
      <c r="P437" s="50">
        <f t="shared" si="52"/>
        <v>7320530.9473880008</v>
      </c>
      <c r="Q437" s="82"/>
      <c r="R437" s="82"/>
      <c r="S437" s="45"/>
      <c r="T437" s="32"/>
    </row>
    <row r="438" spans="1:20" s="81" customFormat="1" ht="13.35" customHeight="1" x14ac:dyDescent="0.2">
      <c r="A438" s="244" t="s">
        <v>441</v>
      </c>
      <c r="B438" s="244"/>
      <c r="C438" s="29">
        <f>C437+C431+C423</f>
        <v>27</v>
      </c>
      <c r="D438" s="29"/>
      <c r="E438" s="29"/>
      <c r="F438" s="27"/>
      <c r="G438" s="29"/>
      <c r="H438" s="29"/>
      <c r="I438" s="30">
        <f>I437+I431+I423</f>
        <v>14037.3</v>
      </c>
      <c r="J438" s="30">
        <f>J437+J431+J423</f>
        <v>11648.599999999999</v>
      </c>
      <c r="K438" s="30">
        <f>K437+K431+K423</f>
        <v>8227.43</v>
      </c>
      <c r="L438" s="30">
        <f>L437+L431+L423</f>
        <v>282</v>
      </c>
      <c r="M438" s="30">
        <f>M423+M431+M437</f>
        <v>30293541.226399995</v>
      </c>
      <c r="N438" s="29"/>
      <c r="O438" s="29"/>
      <c r="P438" s="30">
        <f>P437+P431+P423</f>
        <v>30293541.226399995</v>
      </c>
      <c r="Q438" s="88"/>
      <c r="R438" s="88"/>
      <c r="S438" s="29"/>
      <c r="T438" s="80"/>
    </row>
    <row r="439" spans="1:20" s="2" customFormat="1" ht="13.35" customHeight="1" x14ac:dyDescent="0.2">
      <c r="A439" s="61"/>
      <c r="B439" s="62" t="s">
        <v>442</v>
      </c>
      <c r="C439" s="63"/>
      <c r="D439" s="61"/>
      <c r="E439" s="61"/>
      <c r="F439" s="64"/>
      <c r="G439" s="61"/>
      <c r="H439" s="65"/>
      <c r="I439" s="66"/>
      <c r="J439" s="66"/>
      <c r="K439" s="66"/>
      <c r="L439" s="65"/>
      <c r="M439" s="66"/>
      <c r="N439" s="66"/>
      <c r="O439" s="66"/>
      <c r="P439" s="67"/>
      <c r="Q439" s="70"/>
      <c r="R439" s="69"/>
      <c r="S439" s="61"/>
      <c r="T439" s="32"/>
    </row>
    <row r="440" spans="1:20" s="2" customFormat="1" ht="12.75" customHeight="1" x14ac:dyDescent="0.2">
      <c r="A440" s="61">
        <v>1</v>
      </c>
      <c r="B440" s="64" t="s">
        <v>443</v>
      </c>
      <c r="C440" s="61">
        <v>1965</v>
      </c>
      <c r="D440" s="61">
        <v>1973</v>
      </c>
      <c r="E440" s="61" t="s">
        <v>43</v>
      </c>
      <c r="F440" s="64" t="s">
        <v>79</v>
      </c>
      <c r="G440" s="61">
        <v>2</v>
      </c>
      <c r="H440" s="65">
        <v>3</v>
      </c>
      <c r="I440" s="66">
        <v>511.2</v>
      </c>
      <c r="J440" s="66">
        <v>475.8</v>
      </c>
      <c r="K440" s="61">
        <v>277.8</v>
      </c>
      <c r="L440" s="65">
        <v>12</v>
      </c>
      <c r="M440" s="66">
        <v>102640</v>
      </c>
      <c r="N440" s="66">
        <v>0</v>
      </c>
      <c r="O440" s="66">
        <v>0</v>
      </c>
      <c r="P440" s="66">
        <f t="shared" ref="P440:P450" si="53">M440</f>
        <v>102640</v>
      </c>
      <c r="Q440" s="70">
        <f t="shared" ref="Q440:Q476" si="54">P440/J440</f>
        <v>215.72089113072718</v>
      </c>
      <c r="R440" s="61">
        <v>11111.76</v>
      </c>
      <c r="S440" s="61">
        <v>2019</v>
      </c>
      <c r="T440" s="32"/>
    </row>
    <row r="441" spans="1:20" s="2" customFormat="1" ht="12.75" customHeight="1" x14ac:dyDescent="0.2">
      <c r="A441" s="61">
        <f t="shared" ref="A441:A476" si="55">A440+1</f>
        <v>2</v>
      </c>
      <c r="B441" s="64" t="s">
        <v>444</v>
      </c>
      <c r="C441" s="61">
        <v>1966</v>
      </c>
      <c r="D441" s="61"/>
      <c r="E441" s="61" t="s">
        <v>43</v>
      </c>
      <c r="F441" s="64" t="s">
        <v>54</v>
      </c>
      <c r="G441" s="61">
        <v>2</v>
      </c>
      <c r="H441" s="65">
        <v>1</v>
      </c>
      <c r="I441" s="66">
        <v>364.8</v>
      </c>
      <c r="J441" s="66">
        <v>332.8</v>
      </c>
      <c r="K441" s="66">
        <v>0</v>
      </c>
      <c r="L441" s="65">
        <v>8</v>
      </c>
      <c r="M441" s="66">
        <v>21540</v>
      </c>
      <c r="N441" s="66">
        <v>0</v>
      </c>
      <c r="O441" s="66">
        <v>0</v>
      </c>
      <c r="P441" s="66">
        <f t="shared" si="53"/>
        <v>21540</v>
      </c>
      <c r="Q441" s="70">
        <f t="shared" si="54"/>
        <v>64.723557692307693</v>
      </c>
      <c r="R441" s="61">
        <v>11111.76</v>
      </c>
      <c r="S441" s="61">
        <v>2019</v>
      </c>
      <c r="T441" s="32"/>
    </row>
    <row r="442" spans="1:20" s="2" customFormat="1" ht="12.75" customHeight="1" x14ac:dyDescent="0.2">
      <c r="A442" s="61">
        <f t="shared" si="55"/>
        <v>3</v>
      </c>
      <c r="B442" s="64" t="s">
        <v>445</v>
      </c>
      <c r="C442" s="61">
        <v>1966</v>
      </c>
      <c r="D442" s="61"/>
      <c r="E442" s="61" t="s">
        <v>43</v>
      </c>
      <c r="F442" s="64" t="s">
        <v>54</v>
      </c>
      <c r="G442" s="61">
        <v>2</v>
      </c>
      <c r="H442" s="65">
        <v>2</v>
      </c>
      <c r="I442" s="66">
        <v>406.8</v>
      </c>
      <c r="J442" s="66">
        <v>365.7</v>
      </c>
      <c r="K442" s="66">
        <v>0</v>
      </c>
      <c r="L442" s="65">
        <v>8</v>
      </c>
      <c r="M442" s="66">
        <v>24285</v>
      </c>
      <c r="N442" s="66">
        <v>0</v>
      </c>
      <c r="O442" s="66">
        <v>0</v>
      </c>
      <c r="P442" s="66">
        <f t="shared" si="53"/>
        <v>24285</v>
      </c>
      <c r="Q442" s="70">
        <f t="shared" si="54"/>
        <v>66.406890894175561</v>
      </c>
      <c r="R442" s="61">
        <v>11111.76</v>
      </c>
      <c r="S442" s="61">
        <v>2019</v>
      </c>
      <c r="T442" s="32"/>
    </row>
    <row r="443" spans="1:20" s="2" customFormat="1" ht="12.75" customHeight="1" x14ac:dyDescent="0.2">
      <c r="A443" s="61">
        <f t="shared" si="55"/>
        <v>4</v>
      </c>
      <c r="B443" s="64" t="s">
        <v>446</v>
      </c>
      <c r="C443" s="61">
        <v>1964</v>
      </c>
      <c r="D443" s="61"/>
      <c r="E443" s="61" t="s">
        <v>43</v>
      </c>
      <c r="F443" s="64" t="s">
        <v>79</v>
      </c>
      <c r="G443" s="61">
        <v>2</v>
      </c>
      <c r="H443" s="65">
        <v>2</v>
      </c>
      <c r="I443" s="66">
        <v>492.7</v>
      </c>
      <c r="J443" s="66">
        <v>462.1</v>
      </c>
      <c r="K443" s="66">
        <v>0</v>
      </c>
      <c r="L443" s="65">
        <v>12</v>
      </c>
      <c r="M443" s="66">
        <v>99686</v>
      </c>
      <c r="N443" s="66">
        <v>0</v>
      </c>
      <c r="O443" s="66">
        <v>0</v>
      </c>
      <c r="P443" s="66">
        <f t="shared" si="53"/>
        <v>99686</v>
      </c>
      <c r="Q443" s="70">
        <f t="shared" si="54"/>
        <v>215.72386929236094</v>
      </c>
      <c r="R443" s="61">
        <v>11111.76</v>
      </c>
      <c r="S443" s="61">
        <v>2019</v>
      </c>
      <c r="T443" s="32"/>
    </row>
    <row r="444" spans="1:20" s="2" customFormat="1" ht="12.75" customHeight="1" x14ac:dyDescent="0.2">
      <c r="A444" s="61">
        <f t="shared" si="55"/>
        <v>5</v>
      </c>
      <c r="B444" s="64" t="s">
        <v>447</v>
      </c>
      <c r="C444" s="61">
        <v>1964</v>
      </c>
      <c r="D444" s="61"/>
      <c r="E444" s="61" t="s">
        <v>43</v>
      </c>
      <c r="F444" s="64" t="s">
        <v>79</v>
      </c>
      <c r="G444" s="61">
        <v>2</v>
      </c>
      <c r="H444" s="65">
        <v>2</v>
      </c>
      <c r="I444" s="66">
        <v>492</v>
      </c>
      <c r="J444" s="66">
        <v>461.2</v>
      </c>
      <c r="K444" s="61">
        <v>69.3</v>
      </c>
      <c r="L444" s="65">
        <v>12</v>
      </c>
      <c r="M444" s="66">
        <v>99492</v>
      </c>
      <c r="N444" s="66">
        <v>0</v>
      </c>
      <c r="O444" s="66">
        <v>0</v>
      </c>
      <c r="P444" s="66">
        <f t="shared" si="53"/>
        <v>99492</v>
      </c>
      <c r="Q444" s="70">
        <f t="shared" si="54"/>
        <v>215.72419774501302</v>
      </c>
      <c r="R444" s="61">
        <v>11111.76</v>
      </c>
      <c r="S444" s="61">
        <v>2019</v>
      </c>
      <c r="T444" s="32"/>
    </row>
    <row r="445" spans="1:20" s="2" customFormat="1" ht="12.75" customHeight="1" x14ac:dyDescent="0.2">
      <c r="A445" s="61">
        <f t="shared" si="55"/>
        <v>6</v>
      </c>
      <c r="B445" s="64" t="s">
        <v>448</v>
      </c>
      <c r="C445" s="61">
        <v>1967</v>
      </c>
      <c r="D445" s="61"/>
      <c r="E445" s="61" t="s">
        <v>43</v>
      </c>
      <c r="F445" s="64" t="s">
        <v>44</v>
      </c>
      <c r="G445" s="61">
        <v>1</v>
      </c>
      <c r="H445" s="65">
        <v>2</v>
      </c>
      <c r="I445" s="66">
        <v>272.89999999999998</v>
      </c>
      <c r="J445" s="66">
        <v>231.4</v>
      </c>
      <c r="K445" s="61">
        <v>58.9</v>
      </c>
      <c r="L445" s="65">
        <v>4</v>
      </c>
      <c r="M445" s="66">
        <v>21233</v>
      </c>
      <c r="N445" s="66">
        <v>0</v>
      </c>
      <c r="O445" s="66">
        <v>0</v>
      </c>
      <c r="P445" s="66">
        <f t="shared" si="53"/>
        <v>21233</v>
      </c>
      <c r="Q445" s="70">
        <f t="shared" si="54"/>
        <v>91.758859118409674</v>
      </c>
      <c r="R445" s="61">
        <v>11111.76</v>
      </c>
      <c r="S445" s="61">
        <v>2019</v>
      </c>
      <c r="T445" s="32"/>
    </row>
    <row r="446" spans="1:20" s="2" customFormat="1" ht="12.75" customHeight="1" x14ac:dyDescent="0.2">
      <c r="A446" s="61">
        <f t="shared" si="55"/>
        <v>7</v>
      </c>
      <c r="B446" s="64" t="s">
        <v>449</v>
      </c>
      <c r="C446" s="61">
        <v>1968</v>
      </c>
      <c r="D446" s="61"/>
      <c r="E446" s="61" t="s">
        <v>43</v>
      </c>
      <c r="F446" s="64" t="s">
        <v>44</v>
      </c>
      <c r="G446" s="61">
        <v>2</v>
      </c>
      <c r="H446" s="65">
        <v>1</v>
      </c>
      <c r="I446" s="66">
        <v>349</v>
      </c>
      <c r="J446" s="66">
        <v>320.60000000000002</v>
      </c>
      <c r="K446" s="61">
        <v>72.8</v>
      </c>
      <c r="L446" s="65">
        <v>8</v>
      </c>
      <c r="M446" s="66">
        <v>22634</v>
      </c>
      <c r="N446" s="66">
        <v>0</v>
      </c>
      <c r="O446" s="66">
        <v>0</v>
      </c>
      <c r="P446" s="66">
        <f t="shared" si="53"/>
        <v>22634</v>
      </c>
      <c r="Q446" s="70">
        <f t="shared" si="54"/>
        <v>70.59887710542732</v>
      </c>
      <c r="R446" s="61">
        <v>11111.76</v>
      </c>
      <c r="S446" s="61">
        <v>2019</v>
      </c>
      <c r="T446" s="32"/>
    </row>
    <row r="447" spans="1:20" s="2" customFormat="1" ht="12.75" customHeight="1" x14ac:dyDescent="0.2">
      <c r="A447" s="61">
        <f t="shared" si="55"/>
        <v>8</v>
      </c>
      <c r="B447" s="64" t="s">
        <v>450</v>
      </c>
      <c r="C447" s="61">
        <v>1930</v>
      </c>
      <c r="D447" s="61">
        <v>1968</v>
      </c>
      <c r="E447" s="61" t="s">
        <v>43</v>
      </c>
      <c r="F447" s="64" t="s">
        <v>54</v>
      </c>
      <c r="G447" s="61">
        <v>2</v>
      </c>
      <c r="H447" s="65">
        <v>2</v>
      </c>
      <c r="I447" s="66">
        <v>551.1</v>
      </c>
      <c r="J447" s="66">
        <v>519.20000000000005</v>
      </c>
      <c r="K447" s="61">
        <v>62</v>
      </c>
      <c r="L447" s="65">
        <v>14</v>
      </c>
      <c r="M447" s="66">
        <v>33600</v>
      </c>
      <c r="N447" s="66">
        <v>0</v>
      </c>
      <c r="O447" s="66">
        <v>0</v>
      </c>
      <c r="P447" s="66">
        <f t="shared" si="53"/>
        <v>33600</v>
      </c>
      <c r="Q447" s="70">
        <f t="shared" si="54"/>
        <v>64.71494607087827</v>
      </c>
      <c r="R447" s="61">
        <v>11111.76</v>
      </c>
      <c r="S447" s="61">
        <v>2019</v>
      </c>
      <c r="T447" s="32"/>
    </row>
    <row r="448" spans="1:20" s="2" customFormat="1" ht="12.75" customHeight="1" x14ac:dyDescent="0.2">
      <c r="A448" s="61">
        <f t="shared" si="55"/>
        <v>9</v>
      </c>
      <c r="B448" s="64" t="s">
        <v>451</v>
      </c>
      <c r="C448" s="61">
        <v>1973</v>
      </c>
      <c r="D448" s="61"/>
      <c r="E448" s="61" t="s">
        <v>43</v>
      </c>
      <c r="F448" s="64" t="s">
        <v>79</v>
      </c>
      <c r="G448" s="61">
        <v>2</v>
      </c>
      <c r="H448" s="65">
        <v>2</v>
      </c>
      <c r="I448" s="66">
        <v>592.79999999999995</v>
      </c>
      <c r="J448" s="66">
        <v>484.9</v>
      </c>
      <c r="K448" s="61">
        <v>131.80000000000001</v>
      </c>
      <c r="L448" s="65">
        <v>17</v>
      </c>
      <c r="M448" s="66">
        <v>31543</v>
      </c>
      <c r="N448" s="66">
        <v>0</v>
      </c>
      <c r="O448" s="66">
        <v>0</v>
      </c>
      <c r="P448" s="66">
        <f t="shared" si="53"/>
        <v>31543</v>
      </c>
      <c r="Q448" s="70">
        <f t="shared" si="54"/>
        <v>65.050525881625077</v>
      </c>
      <c r="R448" s="61">
        <v>11111.76</v>
      </c>
      <c r="S448" s="61">
        <v>2019</v>
      </c>
      <c r="T448" s="32"/>
    </row>
    <row r="449" spans="1:20" s="2" customFormat="1" ht="12.75" customHeight="1" x14ac:dyDescent="0.2">
      <c r="A449" s="61">
        <f t="shared" si="55"/>
        <v>10</v>
      </c>
      <c r="B449" s="64" t="s">
        <v>452</v>
      </c>
      <c r="C449" s="61">
        <v>1976</v>
      </c>
      <c r="D449" s="61"/>
      <c r="E449" s="61" t="s">
        <v>43</v>
      </c>
      <c r="F449" s="64" t="s">
        <v>79</v>
      </c>
      <c r="G449" s="61">
        <v>2</v>
      </c>
      <c r="H449" s="65">
        <v>2</v>
      </c>
      <c r="I449" s="66">
        <v>567.79999999999995</v>
      </c>
      <c r="J449" s="66">
        <v>520.05999999999995</v>
      </c>
      <c r="K449" s="61">
        <v>31.2</v>
      </c>
      <c r="L449" s="65">
        <v>23</v>
      </c>
      <c r="M449" s="66">
        <v>31695</v>
      </c>
      <c r="N449" s="66">
        <v>0</v>
      </c>
      <c r="O449" s="66">
        <v>0</v>
      </c>
      <c r="P449" s="66">
        <f t="shared" si="53"/>
        <v>31695</v>
      </c>
      <c r="Q449" s="70">
        <f t="shared" si="54"/>
        <v>60.94489097411838</v>
      </c>
      <c r="R449" s="61">
        <v>11111.76</v>
      </c>
      <c r="S449" s="61">
        <v>2019</v>
      </c>
      <c r="T449" s="32"/>
    </row>
    <row r="450" spans="1:20" s="2" customFormat="1" ht="12.75" customHeight="1" x14ac:dyDescent="0.2">
      <c r="A450" s="61">
        <f t="shared" si="55"/>
        <v>11</v>
      </c>
      <c r="B450" s="64" t="s">
        <v>453</v>
      </c>
      <c r="C450" s="61">
        <v>1984</v>
      </c>
      <c r="D450" s="61"/>
      <c r="E450" s="61" t="s">
        <v>43</v>
      </c>
      <c r="F450" s="64" t="s">
        <v>79</v>
      </c>
      <c r="G450" s="61">
        <v>2</v>
      </c>
      <c r="H450" s="65">
        <v>2</v>
      </c>
      <c r="I450" s="66">
        <v>528.4</v>
      </c>
      <c r="J450" s="66">
        <v>524.79999999999995</v>
      </c>
      <c r="K450" s="61">
        <v>171.2</v>
      </c>
      <c r="L450" s="65">
        <v>12</v>
      </c>
      <c r="M450" s="66">
        <v>24984</v>
      </c>
      <c r="N450" s="66">
        <v>0</v>
      </c>
      <c r="O450" s="66">
        <v>0</v>
      </c>
      <c r="P450" s="66">
        <f t="shared" si="53"/>
        <v>24984</v>
      </c>
      <c r="Q450" s="70">
        <f t="shared" si="54"/>
        <v>47.606707317073173</v>
      </c>
      <c r="R450" s="61">
        <v>11111.76</v>
      </c>
      <c r="S450" s="61">
        <v>2019</v>
      </c>
      <c r="T450" s="32"/>
    </row>
    <row r="451" spans="1:20" s="2" customFormat="1" ht="12.75" customHeight="1" x14ac:dyDescent="0.2">
      <c r="A451" s="61">
        <f t="shared" si="55"/>
        <v>12</v>
      </c>
      <c r="B451" s="64" t="s">
        <v>454</v>
      </c>
      <c r="C451" s="61">
        <v>1970</v>
      </c>
      <c r="D451" s="61">
        <v>2012</v>
      </c>
      <c r="E451" s="61" t="s">
        <v>43</v>
      </c>
      <c r="F451" s="64" t="s">
        <v>54</v>
      </c>
      <c r="G451" s="61">
        <v>2</v>
      </c>
      <c r="H451" s="65">
        <v>1</v>
      </c>
      <c r="I451" s="66">
        <v>201.6</v>
      </c>
      <c r="J451" s="66">
        <v>201.6</v>
      </c>
      <c r="K451" s="61">
        <v>48.7</v>
      </c>
      <c r="L451" s="65">
        <v>4</v>
      </c>
      <c r="M451" s="66">
        <v>43490</v>
      </c>
      <c r="N451" s="66">
        <v>0</v>
      </c>
      <c r="O451" s="66">
        <v>0</v>
      </c>
      <c r="P451" s="66">
        <v>43490</v>
      </c>
      <c r="Q451" s="70">
        <f t="shared" si="54"/>
        <v>215.72420634920636</v>
      </c>
      <c r="R451" s="61">
        <v>11111.76</v>
      </c>
      <c r="S451" s="61">
        <v>2019</v>
      </c>
      <c r="T451" s="32"/>
    </row>
    <row r="452" spans="1:20" s="2" customFormat="1" ht="12.75" customHeight="1" x14ac:dyDescent="0.2">
      <c r="A452" s="61">
        <f t="shared" si="55"/>
        <v>13</v>
      </c>
      <c r="B452" s="64" t="s">
        <v>455</v>
      </c>
      <c r="C452" s="61">
        <v>1960</v>
      </c>
      <c r="D452" s="61"/>
      <c r="E452" s="61" t="s">
        <v>43</v>
      </c>
      <c r="F452" s="64" t="s">
        <v>79</v>
      </c>
      <c r="G452" s="61">
        <v>2</v>
      </c>
      <c r="H452" s="65">
        <v>1</v>
      </c>
      <c r="I452" s="66">
        <v>488</v>
      </c>
      <c r="J452" s="66">
        <v>306.39999999999998</v>
      </c>
      <c r="K452" s="61">
        <v>190</v>
      </c>
      <c r="L452" s="65">
        <v>8</v>
      </c>
      <c r="M452" s="66">
        <v>99146.750400000004</v>
      </c>
      <c r="N452" s="66">
        <v>0</v>
      </c>
      <c r="O452" s="66">
        <v>0</v>
      </c>
      <c r="P452" s="66">
        <f>M452</f>
        <v>99146.750400000004</v>
      </c>
      <c r="Q452" s="70">
        <f t="shared" si="54"/>
        <v>323.58600000000001</v>
      </c>
      <c r="R452" s="61">
        <v>12882.22</v>
      </c>
      <c r="S452" s="61">
        <v>2019</v>
      </c>
      <c r="T452" s="32"/>
    </row>
    <row r="453" spans="1:20" s="2" customFormat="1" ht="12.75" customHeight="1" x14ac:dyDescent="0.2">
      <c r="A453" s="61">
        <f t="shared" si="55"/>
        <v>14</v>
      </c>
      <c r="B453" s="64" t="s">
        <v>456</v>
      </c>
      <c r="C453" s="61">
        <v>1981</v>
      </c>
      <c r="D453" s="61"/>
      <c r="E453" s="61" t="s">
        <v>43</v>
      </c>
      <c r="F453" s="64" t="s">
        <v>54</v>
      </c>
      <c r="G453" s="61">
        <v>1</v>
      </c>
      <c r="H453" s="65">
        <v>2</v>
      </c>
      <c r="I453" s="66">
        <v>245.9</v>
      </c>
      <c r="J453" s="66">
        <v>245.9</v>
      </c>
      <c r="K453" s="61">
        <v>37.5</v>
      </c>
      <c r="L453" s="65">
        <v>7</v>
      </c>
      <c r="M453" s="66">
        <v>15914</v>
      </c>
      <c r="N453" s="66">
        <v>0</v>
      </c>
      <c r="O453" s="66">
        <v>0</v>
      </c>
      <c r="P453" s="66">
        <f>M453</f>
        <v>15914</v>
      </c>
      <c r="Q453" s="70">
        <f t="shared" si="54"/>
        <v>64.717364782431886</v>
      </c>
      <c r="R453" s="61">
        <v>12882.22</v>
      </c>
      <c r="S453" s="61">
        <v>2019</v>
      </c>
      <c r="T453" s="32"/>
    </row>
    <row r="454" spans="1:20" s="2" customFormat="1" ht="12.75" customHeight="1" x14ac:dyDescent="0.2">
      <c r="A454" s="61">
        <f t="shared" si="55"/>
        <v>15</v>
      </c>
      <c r="B454" s="64" t="s">
        <v>457</v>
      </c>
      <c r="C454" s="61">
        <v>1924</v>
      </c>
      <c r="D454" s="61">
        <v>1987</v>
      </c>
      <c r="E454" s="61" t="s">
        <v>43</v>
      </c>
      <c r="F454" s="64" t="s">
        <v>54</v>
      </c>
      <c r="G454" s="61">
        <v>2</v>
      </c>
      <c r="H454" s="65">
        <v>1</v>
      </c>
      <c r="I454" s="66">
        <v>253.3</v>
      </c>
      <c r="J454" s="66">
        <v>252</v>
      </c>
      <c r="K454" s="61">
        <v>157.4</v>
      </c>
      <c r="L454" s="65">
        <v>8</v>
      </c>
      <c r="M454" s="66">
        <v>24463</v>
      </c>
      <c r="N454" s="66">
        <v>0</v>
      </c>
      <c r="O454" s="66">
        <v>0</v>
      </c>
      <c r="P454" s="66">
        <v>24463</v>
      </c>
      <c r="Q454" s="70">
        <f t="shared" si="54"/>
        <v>97.075396825396822</v>
      </c>
      <c r="R454" s="61">
        <v>12882.22</v>
      </c>
      <c r="S454" s="61">
        <v>2019</v>
      </c>
      <c r="T454" s="32"/>
    </row>
    <row r="455" spans="1:20" s="2" customFormat="1" ht="12.75" customHeight="1" x14ac:dyDescent="0.2">
      <c r="A455" s="61">
        <f t="shared" si="55"/>
        <v>16</v>
      </c>
      <c r="B455" s="64" t="s">
        <v>458</v>
      </c>
      <c r="C455" s="61">
        <v>1950</v>
      </c>
      <c r="D455" s="61">
        <v>1990</v>
      </c>
      <c r="E455" s="61" t="s">
        <v>43</v>
      </c>
      <c r="F455" s="64" t="s">
        <v>54</v>
      </c>
      <c r="G455" s="61">
        <v>2</v>
      </c>
      <c r="H455" s="65">
        <v>2</v>
      </c>
      <c r="I455" s="66">
        <v>397.5</v>
      </c>
      <c r="J455" s="66">
        <v>397.3</v>
      </c>
      <c r="K455" s="61">
        <v>298.39999999999998</v>
      </c>
      <c r="L455" s="65">
        <v>8</v>
      </c>
      <c r="M455" s="66">
        <v>128560</v>
      </c>
      <c r="N455" s="66">
        <v>0</v>
      </c>
      <c r="O455" s="66">
        <v>0</v>
      </c>
      <c r="P455" s="66">
        <v>128560</v>
      </c>
      <c r="Q455" s="70">
        <f t="shared" si="54"/>
        <v>323.58419330480746</v>
      </c>
      <c r="R455" s="61">
        <v>12882.22</v>
      </c>
      <c r="S455" s="61">
        <v>2019</v>
      </c>
      <c r="T455" s="32"/>
    </row>
    <row r="456" spans="1:20" s="2" customFormat="1" ht="12.75" customHeight="1" x14ac:dyDescent="0.2">
      <c r="A456" s="61">
        <f t="shared" si="55"/>
        <v>17</v>
      </c>
      <c r="B456" s="64" t="s">
        <v>459</v>
      </c>
      <c r="C456" s="61">
        <v>1956</v>
      </c>
      <c r="D456" s="61"/>
      <c r="E456" s="61" t="s">
        <v>43</v>
      </c>
      <c r="F456" s="64" t="s">
        <v>79</v>
      </c>
      <c r="G456" s="61">
        <v>2</v>
      </c>
      <c r="H456" s="65">
        <v>1</v>
      </c>
      <c r="I456" s="66">
        <v>646.70000000000005</v>
      </c>
      <c r="J456" s="66">
        <v>435.53</v>
      </c>
      <c r="K456" s="61">
        <v>370</v>
      </c>
      <c r="L456" s="65">
        <v>8</v>
      </c>
      <c r="M456" s="66">
        <v>140931.41058</v>
      </c>
      <c r="N456" s="66">
        <v>0</v>
      </c>
      <c r="O456" s="66">
        <v>0</v>
      </c>
      <c r="P456" s="66">
        <f>M456</f>
        <v>140931.41058</v>
      </c>
      <c r="Q456" s="70">
        <f t="shared" si="54"/>
        <v>323.58600000000001</v>
      </c>
      <c r="R456" s="61">
        <v>12882.22</v>
      </c>
      <c r="S456" s="61">
        <v>2019</v>
      </c>
      <c r="T456" s="32"/>
    </row>
    <row r="457" spans="1:20" s="2" customFormat="1" ht="12.75" customHeight="1" x14ac:dyDescent="0.2">
      <c r="A457" s="61">
        <f t="shared" si="55"/>
        <v>18</v>
      </c>
      <c r="B457" s="64" t="s">
        <v>460</v>
      </c>
      <c r="C457" s="61">
        <v>1959</v>
      </c>
      <c r="D457" s="61"/>
      <c r="E457" s="61" t="s">
        <v>43</v>
      </c>
      <c r="F457" s="64" t="s">
        <v>79</v>
      </c>
      <c r="G457" s="61">
        <v>2</v>
      </c>
      <c r="H457" s="65">
        <v>1</v>
      </c>
      <c r="I457" s="66">
        <v>647.79999999999995</v>
      </c>
      <c r="J457" s="66">
        <v>443.58</v>
      </c>
      <c r="K457" s="61">
        <v>393.6</v>
      </c>
      <c r="L457" s="65">
        <v>8</v>
      </c>
      <c r="M457" s="66">
        <v>43061</v>
      </c>
      <c r="N457" s="66">
        <v>0</v>
      </c>
      <c r="O457" s="66">
        <v>0</v>
      </c>
      <c r="P457" s="66">
        <v>43061</v>
      </c>
      <c r="Q457" s="70">
        <f t="shared" si="54"/>
        <v>97.076062942423022</v>
      </c>
      <c r="R457" s="61">
        <v>12882.22</v>
      </c>
      <c r="S457" s="61">
        <v>2019</v>
      </c>
      <c r="T457" s="32"/>
    </row>
    <row r="458" spans="1:20" s="2" customFormat="1" ht="12.75" customHeight="1" x14ac:dyDescent="0.2">
      <c r="A458" s="61">
        <f t="shared" si="55"/>
        <v>19</v>
      </c>
      <c r="B458" s="64" t="s">
        <v>461</v>
      </c>
      <c r="C458" s="61">
        <v>1957</v>
      </c>
      <c r="D458" s="61"/>
      <c r="E458" s="61" t="s">
        <v>43</v>
      </c>
      <c r="F458" s="64" t="s">
        <v>79</v>
      </c>
      <c r="G458" s="61">
        <v>2</v>
      </c>
      <c r="H458" s="65">
        <v>1</v>
      </c>
      <c r="I458" s="66">
        <v>437.2</v>
      </c>
      <c r="J458" s="66">
        <v>437.2</v>
      </c>
      <c r="K458" s="61">
        <v>437.2</v>
      </c>
      <c r="L458" s="65">
        <v>8</v>
      </c>
      <c r="M458" s="66">
        <v>42442</v>
      </c>
      <c r="N458" s="66">
        <v>0</v>
      </c>
      <c r="O458" s="66">
        <v>0</v>
      </c>
      <c r="P458" s="66">
        <v>42442</v>
      </c>
      <c r="Q458" s="70">
        <f t="shared" si="54"/>
        <v>97.076852698993605</v>
      </c>
      <c r="R458" s="61">
        <v>12882.22</v>
      </c>
      <c r="S458" s="61">
        <v>2019</v>
      </c>
      <c r="T458" s="32"/>
    </row>
    <row r="459" spans="1:20" s="2" customFormat="1" ht="12.75" customHeight="1" x14ac:dyDescent="0.2">
      <c r="A459" s="61">
        <f t="shared" si="55"/>
        <v>20</v>
      </c>
      <c r="B459" s="64" t="s">
        <v>462</v>
      </c>
      <c r="C459" s="61">
        <v>1963</v>
      </c>
      <c r="D459" s="61"/>
      <c r="E459" s="61" t="s">
        <v>43</v>
      </c>
      <c r="F459" s="64" t="s">
        <v>54</v>
      </c>
      <c r="G459" s="61">
        <v>2</v>
      </c>
      <c r="H459" s="65">
        <v>2</v>
      </c>
      <c r="I459" s="66">
        <v>373.5</v>
      </c>
      <c r="J459" s="66">
        <v>373.42</v>
      </c>
      <c r="K459" s="61">
        <v>134.46</v>
      </c>
      <c r="L459" s="65">
        <v>8</v>
      </c>
      <c r="M459" s="66">
        <v>120833.48411999999</v>
      </c>
      <c r="N459" s="66">
        <v>0</v>
      </c>
      <c r="O459" s="66">
        <v>0</v>
      </c>
      <c r="P459" s="66">
        <f>M459</f>
        <v>120833.48411999999</v>
      </c>
      <c r="Q459" s="70">
        <f t="shared" si="54"/>
        <v>323.58599999999996</v>
      </c>
      <c r="R459" s="61">
        <v>12882.22</v>
      </c>
      <c r="S459" s="61">
        <v>2019</v>
      </c>
      <c r="T459" s="32"/>
    </row>
    <row r="460" spans="1:20" s="2" customFormat="1" ht="12.75" customHeight="1" x14ac:dyDescent="0.2">
      <c r="A460" s="61">
        <f t="shared" si="55"/>
        <v>21</v>
      </c>
      <c r="B460" s="64" t="s">
        <v>463</v>
      </c>
      <c r="C460" s="61">
        <v>1959</v>
      </c>
      <c r="D460" s="61"/>
      <c r="E460" s="61" t="s">
        <v>43</v>
      </c>
      <c r="F460" s="64" t="s">
        <v>79</v>
      </c>
      <c r="G460" s="61">
        <v>2</v>
      </c>
      <c r="H460" s="65">
        <v>1</v>
      </c>
      <c r="I460" s="66">
        <v>434</v>
      </c>
      <c r="J460" s="66">
        <v>434</v>
      </c>
      <c r="K460" s="61">
        <v>434</v>
      </c>
      <c r="L460" s="65">
        <v>8</v>
      </c>
      <c r="M460" s="66">
        <v>51131</v>
      </c>
      <c r="N460" s="66">
        <v>0</v>
      </c>
      <c r="O460" s="66">
        <v>0</v>
      </c>
      <c r="P460" s="66">
        <v>51131</v>
      </c>
      <c r="Q460" s="70">
        <f t="shared" si="54"/>
        <v>117.81336405529954</v>
      </c>
      <c r="R460" s="61">
        <v>12882.22</v>
      </c>
      <c r="S460" s="61">
        <v>2019</v>
      </c>
      <c r="T460" s="32"/>
    </row>
    <row r="461" spans="1:20" s="2" customFormat="1" ht="12.75" customHeight="1" x14ac:dyDescent="0.2">
      <c r="A461" s="61">
        <f t="shared" si="55"/>
        <v>22</v>
      </c>
      <c r="B461" s="64" t="s">
        <v>464</v>
      </c>
      <c r="C461" s="61">
        <v>1951</v>
      </c>
      <c r="D461" s="61"/>
      <c r="E461" s="61" t="s">
        <v>43</v>
      </c>
      <c r="F461" s="64" t="s">
        <v>54</v>
      </c>
      <c r="G461" s="61">
        <v>2</v>
      </c>
      <c r="H461" s="65">
        <v>2</v>
      </c>
      <c r="I461" s="66">
        <v>552.4</v>
      </c>
      <c r="J461" s="66">
        <v>388.4</v>
      </c>
      <c r="K461" s="61">
        <v>95.9</v>
      </c>
      <c r="L461" s="65">
        <v>8</v>
      </c>
      <c r="M461" s="66">
        <v>37704</v>
      </c>
      <c r="N461" s="66">
        <v>0</v>
      </c>
      <c r="O461" s="66">
        <v>0</v>
      </c>
      <c r="P461" s="66">
        <v>37704</v>
      </c>
      <c r="Q461" s="70">
        <f t="shared" si="54"/>
        <v>97.075180226570552</v>
      </c>
      <c r="R461" s="61">
        <v>12882.22</v>
      </c>
      <c r="S461" s="61">
        <v>2019</v>
      </c>
      <c r="T461" s="32"/>
    </row>
    <row r="462" spans="1:20" s="2" customFormat="1" ht="12.75" customHeight="1" x14ac:dyDescent="0.2">
      <c r="A462" s="61">
        <f t="shared" si="55"/>
        <v>23</v>
      </c>
      <c r="B462" s="64" t="s">
        <v>465</v>
      </c>
      <c r="C462" s="61" t="s">
        <v>466</v>
      </c>
      <c r="D462" s="61"/>
      <c r="E462" s="61" t="s">
        <v>43</v>
      </c>
      <c r="F462" s="64" t="s">
        <v>202</v>
      </c>
      <c r="G462" s="61">
        <v>2</v>
      </c>
      <c r="H462" s="65">
        <v>1</v>
      </c>
      <c r="I462" s="66">
        <v>487.7</v>
      </c>
      <c r="J462" s="66">
        <v>308</v>
      </c>
      <c r="K462" s="66">
        <v>273.60000000000002</v>
      </c>
      <c r="L462" s="65">
        <v>8</v>
      </c>
      <c r="M462" s="66">
        <v>99664.49</v>
      </c>
      <c r="N462" s="66">
        <v>0</v>
      </c>
      <c r="O462" s="66">
        <v>0</v>
      </c>
      <c r="P462" s="66">
        <f t="shared" ref="P462:P467" si="56">M462</f>
        <v>99664.49</v>
      </c>
      <c r="Q462" s="70">
        <f t="shared" si="54"/>
        <v>323.58600649350649</v>
      </c>
      <c r="R462" s="61">
        <v>12882.22</v>
      </c>
      <c r="S462" s="61">
        <v>2019</v>
      </c>
      <c r="T462" s="32"/>
    </row>
    <row r="463" spans="1:20" s="2" customFormat="1" ht="12.75" customHeight="1" x14ac:dyDescent="0.2">
      <c r="A463" s="61">
        <f t="shared" si="55"/>
        <v>24</v>
      </c>
      <c r="B463" s="64" t="s">
        <v>467</v>
      </c>
      <c r="C463" s="61" t="s">
        <v>232</v>
      </c>
      <c r="D463" s="61"/>
      <c r="E463" s="61" t="s">
        <v>43</v>
      </c>
      <c r="F463" s="64" t="s">
        <v>183</v>
      </c>
      <c r="G463" s="61">
        <v>2</v>
      </c>
      <c r="H463" s="65">
        <v>2</v>
      </c>
      <c r="I463" s="66">
        <v>395.3</v>
      </c>
      <c r="J463" s="66">
        <v>395.3</v>
      </c>
      <c r="K463" s="66">
        <v>246.3</v>
      </c>
      <c r="L463" s="65">
        <v>8</v>
      </c>
      <c r="M463" s="66">
        <v>127913.54580000001</v>
      </c>
      <c r="N463" s="66">
        <v>0</v>
      </c>
      <c r="O463" s="66">
        <v>0</v>
      </c>
      <c r="P463" s="66">
        <f t="shared" si="56"/>
        <v>127913.54580000001</v>
      </c>
      <c r="Q463" s="70">
        <f t="shared" si="54"/>
        <v>323.58600000000001</v>
      </c>
      <c r="R463" s="61">
        <v>12882.22</v>
      </c>
      <c r="S463" s="61">
        <v>2019</v>
      </c>
      <c r="T463" s="32"/>
    </row>
    <row r="464" spans="1:20" s="2" customFormat="1" ht="12.75" customHeight="1" x14ac:dyDescent="0.2">
      <c r="A464" s="61">
        <f t="shared" si="55"/>
        <v>25</v>
      </c>
      <c r="B464" s="64" t="s">
        <v>468</v>
      </c>
      <c r="C464" s="61" t="s">
        <v>363</v>
      </c>
      <c r="D464" s="61"/>
      <c r="E464" s="61" t="s">
        <v>43</v>
      </c>
      <c r="F464" s="64" t="s">
        <v>202</v>
      </c>
      <c r="G464" s="61">
        <v>3</v>
      </c>
      <c r="H464" s="65">
        <v>2</v>
      </c>
      <c r="I464" s="66">
        <v>1361.7</v>
      </c>
      <c r="J464" s="66">
        <v>902.1</v>
      </c>
      <c r="K464" s="66">
        <v>721.7</v>
      </c>
      <c r="L464" s="65">
        <v>23</v>
      </c>
      <c r="M464" s="66">
        <v>291906.93060000002</v>
      </c>
      <c r="N464" s="66">
        <v>0</v>
      </c>
      <c r="O464" s="66">
        <v>0</v>
      </c>
      <c r="P464" s="66">
        <f t="shared" si="56"/>
        <v>291906.93060000002</v>
      </c>
      <c r="Q464" s="70">
        <f t="shared" si="54"/>
        <v>323.58600000000001</v>
      </c>
      <c r="R464" s="61">
        <v>12882.22</v>
      </c>
      <c r="S464" s="61">
        <v>2019</v>
      </c>
      <c r="T464" s="32"/>
    </row>
    <row r="465" spans="1:20" s="2" customFormat="1" ht="12.75" customHeight="1" x14ac:dyDescent="0.2">
      <c r="A465" s="61">
        <f t="shared" si="55"/>
        <v>26</v>
      </c>
      <c r="B465" s="64" t="s">
        <v>469</v>
      </c>
      <c r="C465" s="61" t="s">
        <v>432</v>
      </c>
      <c r="D465" s="61"/>
      <c r="E465" s="61" t="s">
        <v>43</v>
      </c>
      <c r="F465" s="64" t="s">
        <v>202</v>
      </c>
      <c r="G465" s="61">
        <v>3</v>
      </c>
      <c r="H465" s="65">
        <v>2</v>
      </c>
      <c r="I465" s="66">
        <v>1399.8</v>
      </c>
      <c r="J465" s="66">
        <v>956.3</v>
      </c>
      <c r="K465" s="61">
        <v>883.4</v>
      </c>
      <c r="L465" s="65">
        <v>25</v>
      </c>
      <c r="M465" s="66">
        <v>309445.29180000001</v>
      </c>
      <c r="N465" s="66">
        <v>0</v>
      </c>
      <c r="O465" s="66">
        <v>0</v>
      </c>
      <c r="P465" s="66">
        <f t="shared" si="56"/>
        <v>309445.29180000001</v>
      </c>
      <c r="Q465" s="70">
        <f t="shared" si="54"/>
        <v>323.58600000000001</v>
      </c>
      <c r="R465" s="61">
        <v>12882.22</v>
      </c>
      <c r="S465" s="61">
        <v>2019</v>
      </c>
      <c r="T465" s="32"/>
    </row>
    <row r="466" spans="1:20" s="2" customFormat="1" ht="12.75" customHeight="1" x14ac:dyDescent="0.2">
      <c r="A466" s="61">
        <f t="shared" si="55"/>
        <v>27</v>
      </c>
      <c r="B466" s="64" t="s">
        <v>470</v>
      </c>
      <c r="C466" s="61" t="s">
        <v>471</v>
      </c>
      <c r="D466" s="61"/>
      <c r="E466" s="61" t="s">
        <v>43</v>
      </c>
      <c r="F466" s="64" t="s">
        <v>183</v>
      </c>
      <c r="G466" s="61">
        <v>2</v>
      </c>
      <c r="H466" s="65">
        <v>1</v>
      </c>
      <c r="I466" s="66">
        <v>467.6</v>
      </c>
      <c r="J466" s="66">
        <v>467.6</v>
      </c>
      <c r="K466" s="61">
        <v>467.6</v>
      </c>
      <c r="L466" s="65">
        <v>8</v>
      </c>
      <c r="M466" s="66">
        <v>48143</v>
      </c>
      <c r="N466" s="66">
        <v>0</v>
      </c>
      <c r="O466" s="66">
        <v>0</v>
      </c>
      <c r="P466" s="66">
        <f t="shared" si="56"/>
        <v>48143</v>
      </c>
      <c r="Q466" s="70">
        <f t="shared" si="54"/>
        <v>102.95765611633874</v>
      </c>
      <c r="R466" s="61">
        <v>12882.22</v>
      </c>
      <c r="S466" s="61">
        <v>2019</v>
      </c>
      <c r="T466" s="32"/>
    </row>
    <row r="467" spans="1:20" s="2" customFormat="1" ht="12.75" customHeight="1" x14ac:dyDescent="0.2">
      <c r="A467" s="61">
        <f t="shared" si="55"/>
        <v>28</v>
      </c>
      <c r="B467" s="64" t="s">
        <v>472</v>
      </c>
      <c r="C467" s="61" t="s">
        <v>65</v>
      </c>
      <c r="D467" s="61"/>
      <c r="E467" s="61" t="s">
        <v>43</v>
      </c>
      <c r="F467" s="64" t="s">
        <v>202</v>
      </c>
      <c r="G467" s="61">
        <v>2</v>
      </c>
      <c r="H467" s="65">
        <v>1</v>
      </c>
      <c r="I467" s="66">
        <v>441.2</v>
      </c>
      <c r="J467" s="66">
        <v>441.2</v>
      </c>
      <c r="K467" s="61">
        <v>285.7</v>
      </c>
      <c r="L467" s="65">
        <v>8</v>
      </c>
      <c r="M467" s="66">
        <v>142766.14319999999</v>
      </c>
      <c r="N467" s="66">
        <v>0</v>
      </c>
      <c r="O467" s="66">
        <v>0</v>
      </c>
      <c r="P467" s="66">
        <f t="shared" si="56"/>
        <v>142766.14319999999</v>
      </c>
      <c r="Q467" s="70">
        <f t="shared" si="54"/>
        <v>323.58600000000001</v>
      </c>
      <c r="R467" s="61">
        <v>12882.22</v>
      </c>
      <c r="S467" s="61">
        <v>2019</v>
      </c>
      <c r="T467" s="32"/>
    </row>
    <row r="468" spans="1:20" s="79" customFormat="1" ht="12.75" customHeight="1" x14ac:dyDescent="0.2">
      <c r="A468" s="74">
        <f t="shared" si="55"/>
        <v>29</v>
      </c>
      <c r="B468" s="75" t="s">
        <v>473</v>
      </c>
      <c r="C468" s="74">
        <v>1965</v>
      </c>
      <c r="D468" s="74">
        <v>1987</v>
      </c>
      <c r="E468" s="74" t="s">
        <v>43</v>
      </c>
      <c r="F468" s="75" t="s">
        <v>44</v>
      </c>
      <c r="G468" s="74">
        <v>2</v>
      </c>
      <c r="H468" s="95">
        <v>1</v>
      </c>
      <c r="I468" s="76">
        <v>351.9</v>
      </c>
      <c r="J468" s="76">
        <v>328.8</v>
      </c>
      <c r="K468" s="76">
        <v>0</v>
      </c>
      <c r="L468" s="95">
        <v>8</v>
      </c>
      <c r="M468" s="76">
        <v>20736</v>
      </c>
      <c r="N468" s="76">
        <v>0</v>
      </c>
      <c r="O468" s="76">
        <v>0</v>
      </c>
      <c r="P468" s="76">
        <v>20736</v>
      </c>
      <c r="Q468" s="77">
        <f t="shared" si="54"/>
        <v>63.065693430656935</v>
      </c>
      <c r="R468" s="74">
        <v>11111.76</v>
      </c>
      <c r="S468" s="74" t="s">
        <v>195</v>
      </c>
      <c r="T468" s="78"/>
    </row>
    <row r="469" spans="1:20" s="79" customFormat="1" ht="12.75" customHeight="1" x14ac:dyDescent="0.2">
      <c r="A469" s="74">
        <f t="shared" si="55"/>
        <v>30</v>
      </c>
      <c r="B469" s="75" t="s">
        <v>474</v>
      </c>
      <c r="C469" s="74">
        <v>1966</v>
      </c>
      <c r="D469" s="74">
        <v>1987</v>
      </c>
      <c r="E469" s="74" t="s">
        <v>43</v>
      </c>
      <c r="F469" s="75" t="s">
        <v>44</v>
      </c>
      <c r="G469" s="74">
        <v>2</v>
      </c>
      <c r="H469" s="95">
        <v>1</v>
      </c>
      <c r="I469" s="76">
        <v>359.8</v>
      </c>
      <c r="J469" s="76">
        <v>333.6</v>
      </c>
      <c r="K469" s="76">
        <v>0</v>
      </c>
      <c r="L469" s="95">
        <v>8</v>
      </c>
      <c r="M469" s="76">
        <v>20736</v>
      </c>
      <c r="N469" s="76">
        <v>0</v>
      </c>
      <c r="O469" s="76">
        <v>0</v>
      </c>
      <c r="P469" s="76">
        <v>20736</v>
      </c>
      <c r="Q469" s="77">
        <f t="shared" si="54"/>
        <v>62.158273381294961</v>
      </c>
      <c r="R469" s="74">
        <v>11111.76</v>
      </c>
      <c r="S469" s="74" t="s">
        <v>195</v>
      </c>
      <c r="T469" s="78"/>
    </row>
    <row r="470" spans="1:20" s="79" customFormat="1" ht="12.75" customHeight="1" x14ac:dyDescent="0.2">
      <c r="A470" s="74">
        <f t="shared" si="55"/>
        <v>31</v>
      </c>
      <c r="B470" s="75" t="s">
        <v>475</v>
      </c>
      <c r="C470" s="74">
        <v>1966</v>
      </c>
      <c r="D470" s="74">
        <v>1987</v>
      </c>
      <c r="E470" s="74" t="s">
        <v>43</v>
      </c>
      <c r="F470" s="75" t="s">
        <v>44</v>
      </c>
      <c r="G470" s="74">
        <v>2</v>
      </c>
      <c r="H470" s="95">
        <v>1</v>
      </c>
      <c r="I470" s="76">
        <v>361.8</v>
      </c>
      <c r="J470" s="76">
        <v>334.8</v>
      </c>
      <c r="K470" s="76">
        <v>0</v>
      </c>
      <c r="L470" s="95">
        <v>8</v>
      </c>
      <c r="M470" s="76">
        <v>20736</v>
      </c>
      <c r="N470" s="76">
        <v>0</v>
      </c>
      <c r="O470" s="76">
        <v>0</v>
      </c>
      <c r="P470" s="76">
        <v>20736</v>
      </c>
      <c r="Q470" s="77">
        <f t="shared" si="54"/>
        <v>61.935483870967737</v>
      </c>
      <c r="R470" s="74">
        <v>11111.76</v>
      </c>
      <c r="S470" s="74" t="s">
        <v>195</v>
      </c>
      <c r="T470" s="78"/>
    </row>
    <row r="471" spans="1:20" s="79" customFormat="1" ht="12.75" customHeight="1" x14ac:dyDescent="0.2">
      <c r="A471" s="74">
        <f t="shared" si="55"/>
        <v>32</v>
      </c>
      <c r="B471" s="75" t="s">
        <v>476</v>
      </c>
      <c r="C471" s="74">
        <v>1966</v>
      </c>
      <c r="D471" s="74"/>
      <c r="E471" s="74" t="s">
        <v>43</v>
      </c>
      <c r="F471" s="75" t="s">
        <v>44</v>
      </c>
      <c r="G471" s="74">
        <v>2</v>
      </c>
      <c r="H471" s="95">
        <v>1</v>
      </c>
      <c r="I471" s="76">
        <v>355.6</v>
      </c>
      <c r="J471" s="76">
        <v>328.6</v>
      </c>
      <c r="K471" s="76">
        <v>0</v>
      </c>
      <c r="L471" s="95">
        <v>8</v>
      </c>
      <c r="M471" s="76">
        <v>20736</v>
      </c>
      <c r="N471" s="76">
        <v>0</v>
      </c>
      <c r="O471" s="76">
        <v>0</v>
      </c>
      <c r="P471" s="76">
        <v>20736</v>
      </c>
      <c r="Q471" s="77">
        <f t="shared" si="54"/>
        <v>63.104077906269019</v>
      </c>
      <c r="R471" s="74">
        <v>11111.76</v>
      </c>
      <c r="S471" s="74" t="s">
        <v>195</v>
      </c>
      <c r="T471" s="78"/>
    </row>
    <row r="472" spans="1:20" s="79" customFormat="1" ht="12.75" customHeight="1" x14ac:dyDescent="0.2">
      <c r="A472" s="74">
        <f t="shared" si="55"/>
        <v>33</v>
      </c>
      <c r="B472" s="75" t="s">
        <v>477</v>
      </c>
      <c r="C472" s="74">
        <v>1966</v>
      </c>
      <c r="D472" s="74"/>
      <c r="E472" s="74" t="s">
        <v>43</v>
      </c>
      <c r="F472" s="75" t="s">
        <v>44</v>
      </c>
      <c r="G472" s="74">
        <v>2</v>
      </c>
      <c r="H472" s="95">
        <v>1</v>
      </c>
      <c r="I472" s="76">
        <v>343.5</v>
      </c>
      <c r="J472" s="76">
        <v>320.39999999999998</v>
      </c>
      <c r="K472" s="76">
        <v>0</v>
      </c>
      <c r="L472" s="95">
        <v>8</v>
      </c>
      <c r="M472" s="76">
        <v>20736</v>
      </c>
      <c r="N472" s="76">
        <v>0</v>
      </c>
      <c r="O472" s="76">
        <v>0</v>
      </c>
      <c r="P472" s="76">
        <v>20736</v>
      </c>
      <c r="Q472" s="77">
        <f t="shared" si="54"/>
        <v>64.719101123595507</v>
      </c>
      <c r="R472" s="74">
        <v>11111.76</v>
      </c>
      <c r="S472" s="74" t="s">
        <v>195</v>
      </c>
      <c r="T472" s="78"/>
    </row>
    <row r="473" spans="1:20" s="79" customFormat="1" ht="12.75" customHeight="1" x14ac:dyDescent="0.2">
      <c r="A473" s="74">
        <f t="shared" si="55"/>
        <v>34</v>
      </c>
      <c r="B473" s="75" t="s">
        <v>478</v>
      </c>
      <c r="C473" s="74">
        <v>1963</v>
      </c>
      <c r="D473" s="74"/>
      <c r="E473" s="74" t="s">
        <v>43</v>
      </c>
      <c r="F473" s="75" t="s">
        <v>79</v>
      </c>
      <c r="G473" s="74">
        <v>3</v>
      </c>
      <c r="H473" s="95">
        <v>2</v>
      </c>
      <c r="I473" s="76">
        <v>1390.1</v>
      </c>
      <c r="J473" s="76">
        <v>935.69</v>
      </c>
      <c r="K473" s="74">
        <v>865.02</v>
      </c>
      <c r="L473" s="95">
        <v>23</v>
      </c>
      <c r="M473" s="76">
        <v>302776.18433999998</v>
      </c>
      <c r="N473" s="76">
        <v>0</v>
      </c>
      <c r="O473" s="76">
        <v>0</v>
      </c>
      <c r="P473" s="76">
        <v>302776.18433999998</v>
      </c>
      <c r="Q473" s="77">
        <f t="shared" si="54"/>
        <v>323.58599999999996</v>
      </c>
      <c r="R473" s="74">
        <v>12882.22</v>
      </c>
      <c r="S473" s="74">
        <v>2019</v>
      </c>
      <c r="T473" s="78"/>
    </row>
    <row r="474" spans="1:20" s="79" customFormat="1" ht="12.75" customHeight="1" x14ac:dyDescent="0.2">
      <c r="A474" s="74">
        <f t="shared" si="55"/>
        <v>35</v>
      </c>
      <c r="B474" s="75" t="s">
        <v>479</v>
      </c>
      <c r="C474" s="74">
        <v>1980</v>
      </c>
      <c r="D474" s="74"/>
      <c r="E474" s="74" t="s">
        <v>43</v>
      </c>
      <c r="F474" s="75" t="s">
        <v>79</v>
      </c>
      <c r="G474" s="74">
        <v>3</v>
      </c>
      <c r="H474" s="95">
        <v>2</v>
      </c>
      <c r="I474" s="76">
        <v>1401.5</v>
      </c>
      <c r="J474" s="76">
        <v>832.31</v>
      </c>
      <c r="K474" s="74">
        <v>718.05</v>
      </c>
      <c r="L474" s="95">
        <v>22</v>
      </c>
      <c r="M474" s="76">
        <v>269323.86365999997</v>
      </c>
      <c r="N474" s="76">
        <v>0</v>
      </c>
      <c r="O474" s="76">
        <v>0</v>
      </c>
      <c r="P474" s="76">
        <v>269323.86365999997</v>
      </c>
      <c r="Q474" s="77">
        <f t="shared" si="54"/>
        <v>323.58600000000001</v>
      </c>
      <c r="R474" s="74">
        <v>21462.85</v>
      </c>
      <c r="S474" s="74">
        <v>2019</v>
      </c>
      <c r="T474" s="78"/>
    </row>
    <row r="475" spans="1:20" s="79" customFormat="1" ht="12.75" customHeight="1" x14ac:dyDescent="0.2">
      <c r="A475" s="74">
        <f t="shared" si="55"/>
        <v>36</v>
      </c>
      <c r="B475" s="75" t="s">
        <v>480</v>
      </c>
      <c r="C475" s="74">
        <v>1984</v>
      </c>
      <c r="D475" s="74"/>
      <c r="E475" s="74" t="s">
        <v>43</v>
      </c>
      <c r="F475" s="75" t="s">
        <v>481</v>
      </c>
      <c r="G475" s="74">
        <v>5</v>
      </c>
      <c r="H475" s="95">
        <v>5</v>
      </c>
      <c r="I475" s="76">
        <v>4407.5</v>
      </c>
      <c r="J475" s="76">
        <v>4258.8999999999996</v>
      </c>
      <c r="K475" s="74">
        <v>3568.82</v>
      </c>
      <c r="L475" s="95">
        <v>95</v>
      </c>
      <c r="M475" s="76">
        <v>851324</v>
      </c>
      <c r="N475" s="76">
        <v>0</v>
      </c>
      <c r="O475" s="76">
        <v>0</v>
      </c>
      <c r="P475" s="76">
        <v>851324</v>
      </c>
      <c r="Q475" s="77">
        <f t="shared" si="54"/>
        <v>199.89293009932143</v>
      </c>
      <c r="R475" s="74">
        <v>12882.22</v>
      </c>
      <c r="S475" s="74">
        <v>2019</v>
      </c>
      <c r="T475" s="78"/>
    </row>
    <row r="476" spans="1:20" s="79" customFormat="1" ht="12.75" customHeight="1" x14ac:dyDescent="0.2">
      <c r="A476" s="74">
        <f t="shared" si="55"/>
        <v>37</v>
      </c>
      <c r="B476" s="75" t="s">
        <v>482</v>
      </c>
      <c r="C476" s="74">
        <v>1986</v>
      </c>
      <c r="D476" s="74"/>
      <c r="E476" s="74" t="s">
        <v>43</v>
      </c>
      <c r="F476" s="75" t="s">
        <v>79</v>
      </c>
      <c r="G476" s="74">
        <v>5</v>
      </c>
      <c r="H476" s="95">
        <v>4</v>
      </c>
      <c r="I476" s="76">
        <v>3067.14</v>
      </c>
      <c r="J476" s="76">
        <v>2760.9</v>
      </c>
      <c r="K476" s="76">
        <v>0</v>
      </c>
      <c r="L476" s="95">
        <v>66</v>
      </c>
      <c r="M476" s="76">
        <v>773092</v>
      </c>
      <c r="N476" s="76">
        <v>0</v>
      </c>
      <c r="O476" s="76">
        <v>0</v>
      </c>
      <c r="P476" s="76">
        <v>773092</v>
      </c>
      <c r="Q476" s="77">
        <f t="shared" si="54"/>
        <v>280.01448802926581</v>
      </c>
      <c r="R476" s="74">
        <v>12882.22</v>
      </c>
      <c r="S476" s="74">
        <v>2019</v>
      </c>
      <c r="T476" s="78"/>
    </row>
    <row r="477" spans="1:20" s="2" customFormat="1" ht="12.75" customHeight="1" x14ac:dyDescent="0.2">
      <c r="A477" s="245" t="s">
        <v>483</v>
      </c>
      <c r="B477" s="245"/>
      <c r="C477" s="45">
        <v>37</v>
      </c>
      <c r="D477" s="45"/>
      <c r="E477" s="45"/>
      <c r="F477" s="43"/>
      <c r="G477" s="45"/>
      <c r="H477" s="46"/>
      <c r="I477" s="50">
        <f>SUM(I440:I476)</f>
        <v>26399.539999999997</v>
      </c>
      <c r="J477" s="50">
        <f>SUM(J440:J476)</f>
        <v>22518.39</v>
      </c>
      <c r="K477" s="50">
        <f>SUM(K440:K476)</f>
        <v>11502.35</v>
      </c>
      <c r="L477" s="100">
        <f>SUM(L440:L476)</f>
        <v>539</v>
      </c>
      <c r="M477" s="50">
        <f>SUM(M440:M476)</f>
        <v>4581044.0944999997</v>
      </c>
      <c r="N477" s="50"/>
      <c r="O477" s="50"/>
      <c r="P477" s="50">
        <f>SUM(P440:P476)</f>
        <v>4581044.0944999997</v>
      </c>
      <c r="Q477" s="82"/>
      <c r="R477" s="82"/>
      <c r="S477" s="45"/>
      <c r="T477" s="32"/>
    </row>
    <row r="478" spans="1:20" s="2" customFormat="1" ht="12.75" customHeight="1" x14ac:dyDescent="0.2">
      <c r="A478" s="61">
        <v>1</v>
      </c>
      <c r="B478" s="64" t="s">
        <v>443</v>
      </c>
      <c r="C478" s="61">
        <v>1965</v>
      </c>
      <c r="D478" s="61">
        <v>1973</v>
      </c>
      <c r="E478" s="61" t="s">
        <v>43</v>
      </c>
      <c r="F478" s="64" t="s">
        <v>79</v>
      </c>
      <c r="G478" s="61">
        <v>2</v>
      </c>
      <c r="H478" s="61">
        <v>3</v>
      </c>
      <c r="I478" s="66">
        <v>511.2</v>
      </c>
      <c r="J478" s="66">
        <v>475.8</v>
      </c>
      <c r="K478" s="66">
        <v>277.8</v>
      </c>
      <c r="L478" s="101">
        <v>12</v>
      </c>
      <c r="M478" s="66">
        <f>'Раздел 2'!C478</f>
        <v>804312.34000000008</v>
      </c>
      <c r="N478" s="66">
        <v>0</v>
      </c>
      <c r="O478" s="66">
        <v>0</v>
      </c>
      <c r="P478" s="66">
        <f t="shared" ref="P478:P485" si="57">M478</f>
        <v>804312.34000000008</v>
      </c>
      <c r="Q478" s="70">
        <f t="shared" ref="Q478:Q485" si="58">P478/J478</f>
        <v>1690.4420765027323</v>
      </c>
      <c r="R478" s="61">
        <v>11111.76</v>
      </c>
      <c r="S478" s="61">
        <v>2020</v>
      </c>
      <c r="T478" s="32"/>
    </row>
    <row r="479" spans="1:20" s="2" customFormat="1" ht="12.75" customHeight="1" x14ac:dyDescent="0.2">
      <c r="A479" s="61">
        <f t="shared" ref="A479:A485" si="59">A478+1</f>
        <v>2</v>
      </c>
      <c r="B479" s="64" t="s">
        <v>446</v>
      </c>
      <c r="C479" s="61">
        <v>1964</v>
      </c>
      <c r="D479" s="61"/>
      <c r="E479" s="61" t="s">
        <v>43</v>
      </c>
      <c r="F479" s="64" t="s">
        <v>79</v>
      </c>
      <c r="G479" s="61">
        <v>2</v>
      </c>
      <c r="H479" s="61">
        <v>2</v>
      </c>
      <c r="I479" s="66">
        <v>492.7</v>
      </c>
      <c r="J479" s="66">
        <v>462.1</v>
      </c>
      <c r="K479" s="66">
        <v>0</v>
      </c>
      <c r="L479" s="101">
        <v>12</v>
      </c>
      <c r="M479" s="66">
        <f>'Раздел 2'!C479</f>
        <v>731483.79754239996</v>
      </c>
      <c r="N479" s="66">
        <v>0</v>
      </c>
      <c r="O479" s="66">
        <v>0</v>
      </c>
      <c r="P479" s="66">
        <f t="shared" si="57"/>
        <v>731483.79754239996</v>
      </c>
      <c r="Q479" s="70">
        <f t="shared" si="58"/>
        <v>1582.9556319896126</v>
      </c>
      <c r="R479" s="61">
        <v>11111.76</v>
      </c>
      <c r="S479" s="61">
        <v>2020</v>
      </c>
      <c r="T479" s="32"/>
    </row>
    <row r="480" spans="1:20" s="2" customFormat="1" ht="12.75" customHeight="1" x14ac:dyDescent="0.2">
      <c r="A480" s="61">
        <f t="shared" si="59"/>
        <v>3</v>
      </c>
      <c r="B480" s="64" t="s">
        <v>447</v>
      </c>
      <c r="C480" s="61">
        <v>1964</v>
      </c>
      <c r="D480" s="61"/>
      <c r="E480" s="61" t="s">
        <v>43</v>
      </c>
      <c r="F480" s="64" t="s">
        <v>79</v>
      </c>
      <c r="G480" s="61">
        <v>2</v>
      </c>
      <c r="H480" s="61">
        <v>2</v>
      </c>
      <c r="I480" s="66">
        <v>492</v>
      </c>
      <c r="J480" s="66">
        <v>461.2</v>
      </c>
      <c r="K480" s="66">
        <v>69.3</v>
      </c>
      <c r="L480" s="101">
        <v>12</v>
      </c>
      <c r="M480" s="66">
        <f>'Раздел 2'!C480</f>
        <v>480981.36398520001</v>
      </c>
      <c r="N480" s="66">
        <v>0</v>
      </c>
      <c r="O480" s="66">
        <v>0</v>
      </c>
      <c r="P480" s="66">
        <f t="shared" si="57"/>
        <v>480981.36398520001</v>
      </c>
      <c r="Q480" s="70">
        <f t="shared" si="58"/>
        <v>1042.8910754232438</v>
      </c>
      <c r="R480" s="61">
        <v>11111.76</v>
      </c>
      <c r="S480" s="61">
        <v>2020</v>
      </c>
      <c r="T480" s="32"/>
    </row>
    <row r="481" spans="1:21" s="2" customFormat="1" ht="12.75" customHeight="1" x14ac:dyDescent="0.2">
      <c r="A481" s="61">
        <f t="shared" si="59"/>
        <v>4</v>
      </c>
      <c r="B481" s="64" t="s">
        <v>478</v>
      </c>
      <c r="C481" s="61">
        <v>1963</v>
      </c>
      <c r="D481" s="61"/>
      <c r="E481" s="61" t="s">
        <v>43</v>
      </c>
      <c r="F481" s="64" t="s">
        <v>79</v>
      </c>
      <c r="G481" s="61">
        <v>3</v>
      </c>
      <c r="H481" s="61">
        <v>2</v>
      </c>
      <c r="I481" s="66">
        <v>1390.1</v>
      </c>
      <c r="J481" s="66">
        <v>935.69</v>
      </c>
      <c r="K481" s="66">
        <v>865.02</v>
      </c>
      <c r="L481" s="101">
        <v>23</v>
      </c>
      <c r="M481" s="66">
        <f>'Раздел 2'!C481</f>
        <v>827222.61</v>
      </c>
      <c r="N481" s="66">
        <v>0</v>
      </c>
      <c r="O481" s="66">
        <v>0</v>
      </c>
      <c r="P481" s="66">
        <f t="shared" si="57"/>
        <v>827222.61</v>
      </c>
      <c r="Q481" s="70">
        <f t="shared" si="58"/>
        <v>884.07764323654192</v>
      </c>
      <c r="R481" s="61">
        <v>11111.76</v>
      </c>
      <c r="S481" s="61">
        <v>2020</v>
      </c>
      <c r="T481" s="32"/>
    </row>
    <row r="482" spans="1:21" s="2" customFormat="1" ht="12.75" customHeight="1" x14ac:dyDescent="0.2">
      <c r="A482" s="61">
        <f t="shared" si="59"/>
        <v>5</v>
      </c>
      <c r="B482" s="64" t="s">
        <v>461</v>
      </c>
      <c r="C482" s="61">
        <v>1957</v>
      </c>
      <c r="D482" s="61"/>
      <c r="E482" s="61" t="s">
        <v>43</v>
      </c>
      <c r="F482" s="64" t="s">
        <v>79</v>
      </c>
      <c r="G482" s="61">
        <v>2</v>
      </c>
      <c r="H482" s="61">
        <v>1</v>
      </c>
      <c r="I482" s="66">
        <v>437.2</v>
      </c>
      <c r="J482" s="66">
        <v>437.2</v>
      </c>
      <c r="K482" s="66">
        <v>437.2</v>
      </c>
      <c r="L482" s="101">
        <v>8</v>
      </c>
      <c r="M482" s="66">
        <f>'Раздел 2'!C482</f>
        <v>294181.64</v>
      </c>
      <c r="N482" s="66">
        <v>0</v>
      </c>
      <c r="O482" s="66">
        <v>0</v>
      </c>
      <c r="P482" s="66">
        <f t="shared" si="57"/>
        <v>294181.64</v>
      </c>
      <c r="Q482" s="70">
        <f t="shared" si="58"/>
        <v>672.87657822506867</v>
      </c>
      <c r="R482" s="61">
        <v>11111.76</v>
      </c>
      <c r="S482" s="61">
        <v>2020</v>
      </c>
      <c r="T482" s="32"/>
    </row>
    <row r="483" spans="1:21" s="2" customFormat="1" ht="12.75" customHeight="1" x14ac:dyDescent="0.2">
      <c r="A483" s="61">
        <f t="shared" si="59"/>
        <v>6</v>
      </c>
      <c r="B483" s="64" t="s">
        <v>463</v>
      </c>
      <c r="C483" s="61">
        <v>1959</v>
      </c>
      <c r="D483" s="61"/>
      <c r="E483" s="61" t="s">
        <v>43</v>
      </c>
      <c r="F483" s="64" t="s">
        <v>79</v>
      </c>
      <c r="G483" s="61">
        <v>2</v>
      </c>
      <c r="H483" s="61">
        <v>1</v>
      </c>
      <c r="I483" s="66">
        <v>434</v>
      </c>
      <c r="J483" s="66">
        <v>434</v>
      </c>
      <c r="K483" s="66">
        <v>434</v>
      </c>
      <c r="L483" s="101">
        <v>8</v>
      </c>
      <c r="M483" s="66">
        <f>'Раздел 2'!C483</f>
        <v>273849.82150799996</v>
      </c>
      <c r="N483" s="66">
        <v>0</v>
      </c>
      <c r="O483" s="66">
        <v>0</v>
      </c>
      <c r="P483" s="66">
        <f t="shared" si="57"/>
        <v>273849.82150799996</v>
      </c>
      <c r="Q483" s="70">
        <f t="shared" si="58"/>
        <v>630.99037213824874</v>
      </c>
      <c r="R483" s="61">
        <v>11111.76</v>
      </c>
      <c r="S483" s="61">
        <v>2020</v>
      </c>
      <c r="T483" s="32"/>
    </row>
    <row r="484" spans="1:21" s="2" customFormat="1" ht="12.75" customHeight="1" x14ac:dyDescent="0.2">
      <c r="A484" s="61">
        <f t="shared" si="59"/>
        <v>7</v>
      </c>
      <c r="B484" s="64" t="s">
        <v>468</v>
      </c>
      <c r="C484" s="61" t="s">
        <v>363</v>
      </c>
      <c r="D484" s="61"/>
      <c r="E484" s="61" t="s">
        <v>43</v>
      </c>
      <c r="F484" s="64" t="s">
        <v>202</v>
      </c>
      <c r="G484" s="61">
        <v>3</v>
      </c>
      <c r="H484" s="61">
        <v>2</v>
      </c>
      <c r="I484" s="66">
        <v>1361.7</v>
      </c>
      <c r="J484" s="66">
        <v>902.1</v>
      </c>
      <c r="K484" s="66">
        <v>721.7</v>
      </c>
      <c r="L484" s="101">
        <v>23</v>
      </c>
      <c r="M484" s="66">
        <f>'Раздел 2'!C484</f>
        <v>675145.96</v>
      </c>
      <c r="N484" s="66">
        <v>0</v>
      </c>
      <c r="O484" s="66">
        <v>0</v>
      </c>
      <c r="P484" s="66">
        <f t="shared" si="57"/>
        <v>675145.96</v>
      </c>
      <c r="Q484" s="70">
        <f t="shared" si="58"/>
        <v>748.41587407161057</v>
      </c>
      <c r="R484" s="61">
        <v>11111.76</v>
      </c>
      <c r="S484" s="61">
        <v>2020</v>
      </c>
      <c r="T484" s="32"/>
    </row>
    <row r="485" spans="1:21" s="2" customFormat="1" ht="12.75" customHeight="1" x14ac:dyDescent="0.2">
      <c r="A485" s="61">
        <f t="shared" si="59"/>
        <v>8</v>
      </c>
      <c r="B485" s="64" t="s">
        <v>469</v>
      </c>
      <c r="C485" s="61" t="s">
        <v>432</v>
      </c>
      <c r="D485" s="61"/>
      <c r="E485" s="61" t="s">
        <v>43</v>
      </c>
      <c r="F485" s="64" t="s">
        <v>202</v>
      </c>
      <c r="G485" s="61">
        <v>3</v>
      </c>
      <c r="H485" s="61">
        <v>2</v>
      </c>
      <c r="I485" s="66">
        <v>1399.8</v>
      </c>
      <c r="J485" s="66">
        <v>956.3</v>
      </c>
      <c r="K485" s="66">
        <v>883.4</v>
      </c>
      <c r="L485" s="101">
        <v>25</v>
      </c>
      <c r="M485" s="66">
        <f>'Раздел 2'!C485</f>
        <v>858679.78</v>
      </c>
      <c r="N485" s="66">
        <v>0</v>
      </c>
      <c r="O485" s="66">
        <v>0</v>
      </c>
      <c r="P485" s="66">
        <f t="shared" si="57"/>
        <v>858679.78</v>
      </c>
      <c r="Q485" s="70">
        <f t="shared" si="58"/>
        <v>897.91883300219604</v>
      </c>
      <c r="R485" s="61">
        <v>11111.76</v>
      </c>
      <c r="S485" s="61">
        <v>2020</v>
      </c>
      <c r="T485" s="32"/>
    </row>
    <row r="486" spans="1:21" s="2" customFormat="1" ht="12.75" customHeight="1" x14ac:dyDescent="0.2">
      <c r="A486" s="245" t="s">
        <v>484</v>
      </c>
      <c r="B486" s="245"/>
      <c r="C486" s="45">
        <v>8</v>
      </c>
      <c r="D486" s="45"/>
      <c r="E486" s="45"/>
      <c r="F486" s="43"/>
      <c r="G486" s="45"/>
      <c r="H486" s="46"/>
      <c r="I486" s="50">
        <f t="shared" ref="I486:P486" si="60">SUM(I478:I485)</f>
        <v>6518.7</v>
      </c>
      <c r="J486" s="50">
        <f t="shared" si="60"/>
        <v>5064.3900000000003</v>
      </c>
      <c r="K486" s="50">
        <f t="shared" si="60"/>
        <v>3688.4199999999996</v>
      </c>
      <c r="L486" s="50">
        <f t="shared" si="60"/>
        <v>123</v>
      </c>
      <c r="M486" s="50">
        <f t="shared" si="60"/>
        <v>4945857.3130355999</v>
      </c>
      <c r="N486" s="50">
        <f t="shared" si="60"/>
        <v>0</v>
      </c>
      <c r="O486" s="50">
        <f t="shared" si="60"/>
        <v>0</v>
      </c>
      <c r="P486" s="50">
        <f t="shared" si="60"/>
        <v>4945857.3130355999</v>
      </c>
      <c r="Q486" s="50"/>
      <c r="R486" s="50"/>
      <c r="S486" s="45"/>
      <c r="T486" s="32"/>
    </row>
    <row r="487" spans="1:21" s="2" customFormat="1" ht="12.75" customHeight="1" x14ac:dyDescent="0.2">
      <c r="A487" s="61">
        <v>1</v>
      </c>
      <c r="B487" s="64" t="s">
        <v>480</v>
      </c>
      <c r="C487" s="61">
        <v>1984</v>
      </c>
      <c r="D487" s="24"/>
      <c r="E487" s="61" t="s">
        <v>43</v>
      </c>
      <c r="F487" s="64" t="s">
        <v>481</v>
      </c>
      <c r="G487" s="61">
        <v>5</v>
      </c>
      <c r="H487" s="65">
        <v>5</v>
      </c>
      <c r="I487" s="66">
        <v>4407.5</v>
      </c>
      <c r="J487" s="66">
        <v>4258.8999999999996</v>
      </c>
      <c r="K487" s="61">
        <v>3568.82</v>
      </c>
      <c r="L487" s="65">
        <v>95</v>
      </c>
      <c r="M487" s="66">
        <f>'Раздел 2'!C487</f>
        <v>42445682.280000001</v>
      </c>
      <c r="N487" s="66">
        <v>0</v>
      </c>
      <c r="O487" s="66">
        <v>0</v>
      </c>
      <c r="P487" s="66">
        <f>M487</f>
        <v>42445682.280000001</v>
      </c>
      <c r="Q487" s="70">
        <f t="shared" ref="Q487:Q498" si="61">P487/J487</f>
        <v>9966.3486534081585</v>
      </c>
      <c r="R487" s="61">
        <v>12882.22</v>
      </c>
      <c r="S487" s="61">
        <v>2021</v>
      </c>
      <c r="T487" s="32"/>
    </row>
    <row r="488" spans="1:21" s="2" customFormat="1" ht="12.75" customHeight="1" x14ac:dyDescent="0.2">
      <c r="A488" s="61">
        <f t="shared" ref="A488:A494" si="62">A487+1</f>
        <v>2</v>
      </c>
      <c r="B488" s="64" t="s">
        <v>482</v>
      </c>
      <c r="C488" s="61">
        <v>1986</v>
      </c>
      <c r="D488" s="24"/>
      <c r="E488" s="61" t="s">
        <v>43</v>
      </c>
      <c r="F488" s="64" t="s">
        <v>79</v>
      </c>
      <c r="G488" s="61">
        <v>5</v>
      </c>
      <c r="H488" s="65">
        <v>4</v>
      </c>
      <c r="I488" s="66">
        <v>3067.14</v>
      </c>
      <c r="J488" s="66">
        <v>2760.9</v>
      </c>
      <c r="K488" s="66">
        <v>0</v>
      </c>
      <c r="L488" s="65">
        <v>66</v>
      </c>
      <c r="M488" s="66">
        <f>'Раздел 2'!C488</f>
        <v>36351438.259999998</v>
      </c>
      <c r="N488" s="66">
        <v>0</v>
      </c>
      <c r="O488" s="66">
        <v>0</v>
      </c>
      <c r="P488" s="66">
        <f>M488</f>
        <v>36351438.259999998</v>
      </c>
      <c r="Q488" s="70">
        <f t="shared" si="61"/>
        <v>13166.517534137418</v>
      </c>
      <c r="R488" s="61">
        <v>12882.22</v>
      </c>
      <c r="S488" s="61">
        <v>2021</v>
      </c>
      <c r="T488" s="32"/>
    </row>
    <row r="489" spans="1:21" s="2" customFormat="1" ht="12.75" customHeight="1" x14ac:dyDescent="0.2">
      <c r="A489" s="61">
        <f t="shared" si="62"/>
        <v>3</v>
      </c>
      <c r="B489" s="64" t="s">
        <v>485</v>
      </c>
      <c r="C489" s="61">
        <v>1917</v>
      </c>
      <c r="D489" s="24"/>
      <c r="E489" s="61" t="s">
        <v>43</v>
      </c>
      <c r="F489" s="64" t="s">
        <v>79</v>
      </c>
      <c r="G489" s="61">
        <v>2</v>
      </c>
      <c r="H489" s="65">
        <v>1</v>
      </c>
      <c r="I489" s="66">
        <v>331.9</v>
      </c>
      <c r="J489" s="66">
        <v>301.5</v>
      </c>
      <c r="K489" s="66">
        <v>0</v>
      </c>
      <c r="L489" s="65">
        <v>8</v>
      </c>
      <c r="M489" s="66">
        <f>'Раздел 2'!C489</f>
        <v>96576.395000000004</v>
      </c>
      <c r="N489" s="66">
        <v>0</v>
      </c>
      <c r="O489" s="66">
        <v>0</v>
      </c>
      <c r="P489" s="66">
        <v>96576.395000000004</v>
      </c>
      <c r="Q489" s="70">
        <f t="shared" si="61"/>
        <v>320.31971807628526</v>
      </c>
      <c r="R489" s="61">
        <v>12882.22</v>
      </c>
      <c r="S489" s="61">
        <v>2021</v>
      </c>
      <c r="T489" s="32"/>
    </row>
    <row r="490" spans="1:21" s="2" customFormat="1" ht="12.75" customHeight="1" x14ac:dyDescent="0.2">
      <c r="A490" s="61">
        <f t="shared" si="62"/>
        <v>4</v>
      </c>
      <c r="B490" s="64" t="s">
        <v>486</v>
      </c>
      <c r="C490" s="61">
        <v>1917</v>
      </c>
      <c r="D490" s="24"/>
      <c r="E490" s="61" t="s">
        <v>43</v>
      </c>
      <c r="F490" s="64" t="s">
        <v>79</v>
      </c>
      <c r="G490" s="61">
        <v>2</v>
      </c>
      <c r="H490" s="65">
        <v>1</v>
      </c>
      <c r="I490" s="66">
        <v>331.9</v>
      </c>
      <c r="J490" s="66">
        <v>301.5</v>
      </c>
      <c r="K490" s="66">
        <v>0</v>
      </c>
      <c r="L490" s="65">
        <v>8</v>
      </c>
      <c r="M490" s="66">
        <f>'Раздел 2'!C490</f>
        <v>96576.395000000004</v>
      </c>
      <c r="N490" s="66">
        <v>0</v>
      </c>
      <c r="O490" s="66">
        <v>0</v>
      </c>
      <c r="P490" s="66">
        <v>96576.395000000004</v>
      </c>
      <c r="Q490" s="70">
        <f t="shared" si="61"/>
        <v>320.31971807628526</v>
      </c>
      <c r="R490" s="61">
        <v>12882.22</v>
      </c>
      <c r="S490" s="61">
        <v>2021</v>
      </c>
      <c r="T490" s="32"/>
    </row>
    <row r="491" spans="1:21" s="2" customFormat="1" ht="12.75" customHeight="1" x14ac:dyDescent="0.2">
      <c r="A491" s="61">
        <f t="shared" si="62"/>
        <v>5</v>
      </c>
      <c r="B491" s="64" t="s">
        <v>463</v>
      </c>
      <c r="C491" s="61">
        <v>1959</v>
      </c>
      <c r="D491" s="61"/>
      <c r="E491" s="61" t="s">
        <v>43</v>
      </c>
      <c r="F491" s="64" t="s">
        <v>79</v>
      </c>
      <c r="G491" s="61">
        <v>2</v>
      </c>
      <c r="H491" s="65">
        <v>1</v>
      </c>
      <c r="I491" s="66">
        <v>434</v>
      </c>
      <c r="J491" s="66">
        <v>434</v>
      </c>
      <c r="K491" s="61">
        <v>434</v>
      </c>
      <c r="L491" s="65">
        <v>8</v>
      </c>
      <c r="M491" s="66">
        <f>'Раздел 2'!C491</f>
        <v>7024043.8084920002</v>
      </c>
      <c r="N491" s="66">
        <v>0</v>
      </c>
      <c r="O491" s="66">
        <v>0</v>
      </c>
      <c r="P491" s="66">
        <f t="shared" ref="P491:P498" si="63">M491</f>
        <v>7024043.8084920002</v>
      </c>
      <c r="Q491" s="70">
        <f t="shared" si="61"/>
        <v>16184.43273846083</v>
      </c>
      <c r="R491" s="61">
        <v>18913.36</v>
      </c>
      <c r="S491" s="61">
        <v>2021</v>
      </c>
      <c r="T491" s="32"/>
    </row>
    <row r="492" spans="1:21" s="2" customFormat="1" ht="12.75" customHeight="1" x14ac:dyDescent="0.2">
      <c r="A492" s="61">
        <f t="shared" si="62"/>
        <v>6</v>
      </c>
      <c r="B492" s="64" t="s">
        <v>443</v>
      </c>
      <c r="C492" s="61">
        <v>1965</v>
      </c>
      <c r="D492" s="61">
        <v>1973</v>
      </c>
      <c r="E492" s="61" t="s">
        <v>43</v>
      </c>
      <c r="F492" s="64" t="s">
        <v>79</v>
      </c>
      <c r="G492" s="61">
        <v>2</v>
      </c>
      <c r="H492" s="65">
        <v>3</v>
      </c>
      <c r="I492" s="66">
        <v>511.2</v>
      </c>
      <c r="J492" s="66">
        <v>475.8</v>
      </c>
      <c r="K492" s="61">
        <v>277.8</v>
      </c>
      <c r="L492" s="65">
        <v>12</v>
      </c>
      <c r="M492" s="66">
        <f>'Раздел 2'!C492</f>
        <v>8465246.0700000003</v>
      </c>
      <c r="N492" s="66">
        <v>0</v>
      </c>
      <c r="O492" s="66">
        <v>0</v>
      </c>
      <c r="P492" s="66">
        <f t="shared" si="63"/>
        <v>8465246.0700000003</v>
      </c>
      <c r="Q492" s="70">
        <f t="shared" si="61"/>
        <v>17791.605863808323</v>
      </c>
      <c r="R492" s="61">
        <v>11111.76</v>
      </c>
      <c r="S492" s="61">
        <v>2021</v>
      </c>
      <c r="T492" s="32"/>
    </row>
    <row r="493" spans="1:21" s="2" customFormat="1" ht="12.75" customHeight="1" x14ac:dyDescent="0.2">
      <c r="A493" s="61">
        <f t="shared" si="62"/>
        <v>7</v>
      </c>
      <c r="B493" s="64" t="s">
        <v>446</v>
      </c>
      <c r="C493" s="61">
        <v>1964</v>
      </c>
      <c r="D493" s="61"/>
      <c r="E493" s="61" t="s">
        <v>43</v>
      </c>
      <c r="F493" s="64" t="s">
        <v>79</v>
      </c>
      <c r="G493" s="61">
        <v>2</v>
      </c>
      <c r="H493" s="65">
        <v>2</v>
      </c>
      <c r="I493" s="66">
        <v>492.7</v>
      </c>
      <c r="J493" s="66">
        <v>462.1</v>
      </c>
      <c r="K493" s="66">
        <v>0</v>
      </c>
      <c r="L493" s="65">
        <v>12</v>
      </c>
      <c r="M493" s="66">
        <f>'Раздел 2'!C493</f>
        <v>6200438.9900000002</v>
      </c>
      <c r="N493" s="66">
        <v>0</v>
      </c>
      <c r="O493" s="66">
        <v>0</v>
      </c>
      <c r="P493" s="66">
        <f t="shared" si="63"/>
        <v>6200438.9900000002</v>
      </c>
      <c r="Q493" s="70">
        <f t="shared" si="61"/>
        <v>13417.959294524995</v>
      </c>
      <c r="R493" s="61">
        <v>18913.36</v>
      </c>
      <c r="S493" s="61">
        <v>2021</v>
      </c>
      <c r="T493" s="32"/>
    </row>
    <row r="494" spans="1:21" s="2" customFormat="1" ht="12.75" customHeight="1" x14ac:dyDescent="0.2">
      <c r="A494" s="61">
        <f t="shared" si="62"/>
        <v>8</v>
      </c>
      <c r="B494" s="64" t="s">
        <v>447</v>
      </c>
      <c r="C494" s="61">
        <v>1964</v>
      </c>
      <c r="D494" s="61"/>
      <c r="E494" s="61" t="s">
        <v>43</v>
      </c>
      <c r="F494" s="64" t="s">
        <v>79</v>
      </c>
      <c r="G494" s="61">
        <v>2</v>
      </c>
      <c r="H494" s="65">
        <v>2</v>
      </c>
      <c r="I494" s="66">
        <v>492</v>
      </c>
      <c r="J494" s="66">
        <v>461.2</v>
      </c>
      <c r="K494" s="61">
        <v>69.3</v>
      </c>
      <c r="L494" s="65">
        <v>12</v>
      </c>
      <c r="M494" s="66">
        <f>'Раздел 2'!C494</f>
        <v>5621000.0899999999</v>
      </c>
      <c r="N494" s="66">
        <v>0</v>
      </c>
      <c r="O494" s="66">
        <v>0</v>
      </c>
      <c r="P494" s="66">
        <f t="shared" si="63"/>
        <v>5621000.0899999999</v>
      </c>
      <c r="Q494" s="70">
        <f t="shared" si="61"/>
        <v>12187.771227233305</v>
      </c>
      <c r="R494" s="61">
        <v>18913.36</v>
      </c>
      <c r="S494" s="61">
        <v>2021</v>
      </c>
      <c r="T494" s="32"/>
    </row>
    <row r="495" spans="1:21" s="2" customFormat="1" ht="12.75" customHeight="1" x14ac:dyDescent="0.2">
      <c r="A495" s="61">
        <v>9</v>
      </c>
      <c r="B495" s="64" t="s">
        <v>461</v>
      </c>
      <c r="C495" s="61">
        <v>1957</v>
      </c>
      <c r="D495" s="61"/>
      <c r="E495" s="61" t="s">
        <v>43</v>
      </c>
      <c r="F495" s="64" t="s">
        <v>79</v>
      </c>
      <c r="G495" s="61">
        <v>2</v>
      </c>
      <c r="H495" s="65">
        <v>1</v>
      </c>
      <c r="I495" s="66">
        <v>437.2</v>
      </c>
      <c r="J495" s="66">
        <v>437.2</v>
      </c>
      <c r="K495" s="66">
        <v>437.2</v>
      </c>
      <c r="L495" s="101">
        <v>8</v>
      </c>
      <c r="M495" s="66">
        <f>'Раздел 2'!C495</f>
        <v>9048293.6600000001</v>
      </c>
      <c r="N495" s="66">
        <v>0</v>
      </c>
      <c r="O495" s="66">
        <v>0</v>
      </c>
      <c r="P495" s="66">
        <f t="shared" si="63"/>
        <v>9048293.6600000001</v>
      </c>
      <c r="Q495" s="70">
        <f t="shared" si="61"/>
        <v>20696.005626715461</v>
      </c>
      <c r="R495" s="61">
        <v>21950.84</v>
      </c>
      <c r="S495" s="61">
        <v>2021</v>
      </c>
      <c r="T495" s="32"/>
      <c r="U495" s="79"/>
    </row>
    <row r="496" spans="1:21" s="2" customFormat="1" ht="12.75" customHeight="1" x14ac:dyDescent="0.2">
      <c r="A496" s="61">
        <v>10</v>
      </c>
      <c r="B496" s="64" t="s">
        <v>468</v>
      </c>
      <c r="C496" s="61" t="s">
        <v>363</v>
      </c>
      <c r="D496" s="61"/>
      <c r="E496" s="61" t="s">
        <v>43</v>
      </c>
      <c r="F496" s="64" t="s">
        <v>202</v>
      </c>
      <c r="G496" s="61">
        <v>3</v>
      </c>
      <c r="H496" s="65">
        <v>2</v>
      </c>
      <c r="I496" s="66">
        <v>1361.7</v>
      </c>
      <c r="J496" s="66">
        <v>902.1</v>
      </c>
      <c r="K496" s="66">
        <v>721.7</v>
      </c>
      <c r="L496" s="101">
        <v>23</v>
      </c>
      <c r="M496" s="66">
        <f>'Раздел 2'!C496</f>
        <v>9330954</v>
      </c>
      <c r="N496" s="66">
        <v>0</v>
      </c>
      <c r="O496" s="66">
        <v>0</v>
      </c>
      <c r="P496" s="66">
        <f t="shared" si="63"/>
        <v>9330954</v>
      </c>
      <c r="Q496" s="70">
        <f t="shared" si="61"/>
        <v>10343.591619554372</v>
      </c>
      <c r="R496" s="61">
        <v>15768.54</v>
      </c>
      <c r="S496" s="61">
        <v>2021</v>
      </c>
      <c r="T496" s="32"/>
      <c r="U496" s="79"/>
    </row>
    <row r="497" spans="1:21" s="2" customFormat="1" ht="12.75" customHeight="1" x14ac:dyDescent="0.2">
      <c r="A497" s="61">
        <v>11</v>
      </c>
      <c r="B497" s="64" t="s">
        <v>469</v>
      </c>
      <c r="C497" s="61" t="s">
        <v>432</v>
      </c>
      <c r="D497" s="61"/>
      <c r="E497" s="61" t="s">
        <v>43</v>
      </c>
      <c r="F497" s="64" t="s">
        <v>202</v>
      </c>
      <c r="G497" s="61">
        <v>3</v>
      </c>
      <c r="H497" s="65">
        <v>2</v>
      </c>
      <c r="I497" s="66">
        <v>1399.8</v>
      </c>
      <c r="J497" s="66">
        <v>956.3</v>
      </c>
      <c r="K497" s="66">
        <v>883.4</v>
      </c>
      <c r="L497" s="101">
        <v>25</v>
      </c>
      <c r="M497" s="66">
        <f>'Раздел 2'!C497</f>
        <v>14644701.439999999</v>
      </c>
      <c r="N497" s="66">
        <v>0</v>
      </c>
      <c r="O497" s="66">
        <v>0</v>
      </c>
      <c r="P497" s="66">
        <f t="shared" si="63"/>
        <v>14644701.439999999</v>
      </c>
      <c r="Q497" s="70">
        <f t="shared" si="61"/>
        <v>15313.91973230158</v>
      </c>
      <c r="R497" s="61">
        <v>15768.54</v>
      </c>
      <c r="S497" s="61">
        <v>2021</v>
      </c>
      <c r="T497" s="32"/>
      <c r="U497" s="79"/>
    </row>
    <row r="498" spans="1:21" s="2" customFormat="1" ht="12.75" customHeight="1" x14ac:dyDescent="0.2">
      <c r="A498" s="61">
        <v>12</v>
      </c>
      <c r="B498" s="64" t="s">
        <v>478</v>
      </c>
      <c r="C498" s="61">
        <v>1963</v>
      </c>
      <c r="D498" s="61"/>
      <c r="E498" s="61" t="s">
        <v>43</v>
      </c>
      <c r="F498" s="64" t="s">
        <v>79</v>
      </c>
      <c r="G498" s="61">
        <v>3</v>
      </c>
      <c r="H498" s="65">
        <v>2</v>
      </c>
      <c r="I498" s="66">
        <v>1390.1</v>
      </c>
      <c r="J498" s="66">
        <v>935.69</v>
      </c>
      <c r="K498" s="61">
        <v>865.02</v>
      </c>
      <c r="L498" s="65">
        <v>23</v>
      </c>
      <c r="M498" s="66">
        <f>'Раздел 2'!C498</f>
        <v>11455134.210000001</v>
      </c>
      <c r="N498" s="66">
        <v>0</v>
      </c>
      <c r="O498" s="66">
        <v>0</v>
      </c>
      <c r="P498" s="66">
        <f t="shared" si="63"/>
        <v>11455134.210000001</v>
      </c>
      <c r="Q498" s="70">
        <f t="shared" si="61"/>
        <v>12242.445906229628</v>
      </c>
      <c r="R498" s="61">
        <v>15768.54</v>
      </c>
      <c r="S498" s="61">
        <v>2021</v>
      </c>
      <c r="T498" s="32"/>
      <c r="U498" s="79"/>
    </row>
    <row r="499" spans="1:21" s="2" customFormat="1" ht="12.75" customHeight="1" x14ac:dyDescent="0.2">
      <c r="A499" s="245" t="s">
        <v>487</v>
      </c>
      <c r="B499" s="245"/>
      <c r="C499" s="45">
        <v>12</v>
      </c>
      <c r="D499" s="45"/>
      <c r="E499" s="45"/>
      <c r="F499" s="43"/>
      <c r="G499" s="45"/>
      <c r="H499" s="46"/>
      <c r="I499" s="50">
        <f t="shared" ref="I499:P499" si="64">SUM(I487:I498)</f>
        <v>14657.140000000001</v>
      </c>
      <c r="J499" s="50">
        <f t="shared" si="64"/>
        <v>12687.19</v>
      </c>
      <c r="K499" s="50">
        <f t="shared" si="64"/>
        <v>7257.24</v>
      </c>
      <c r="L499" s="50">
        <f t="shared" si="64"/>
        <v>300</v>
      </c>
      <c r="M499" s="50">
        <f t="shared" si="64"/>
        <v>150780085.598492</v>
      </c>
      <c r="N499" s="50">
        <f t="shared" si="64"/>
        <v>0</v>
      </c>
      <c r="O499" s="50">
        <f t="shared" si="64"/>
        <v>0</v>
      </c>
      <c r="P499" s="50">
        <f t="shared" si="64"/>
        <v>150780085.598492</v>
      </c>
      <c r="Q499" s="82"/>
      <c r="R499" s="82"/>
      <c r="S499" s="45"/>
      <c r="T499" s="32"/>
    </row>
    <row r="500" spans="1:21" s="81" customFormat="1" ht="12.75" customHeight="1" x14ac:dyDescent="0.2">
      <c r="A500" s="244" t="s">
        <v>488</v>
      </c>
      <c r="B500" s="244"/>
      <c r="C500" s="29">
        <f>C499+C486+C477</f>
        <v>57</v>
      </c>
      <c r="D500" s="29"/>
      <c r="E500" s="29"/>
      <c r="F500" s="27"/>
      <c r="G500" s="29"/>
      <c r="H500" s="29"/>
      <c r="I500" s="30">
        <f t="shared" ref="I500:P500" si="65">I499+I486+I477</f>
        <v>47575.38</v>
      </c>
      <c r="J500" s="30">
        <f t="shared" si="65"/>
        <v>40269.97</v>
      </c>
      <c r="K500" s="30">
        <f t="shared" si="65"/>
        <v>22448.010000000002</v>
      </c>
      <c r="L500" s="30">
        <f t="shared" si="65"/>
        <v>962</v>
      </c>
      <c r="M500" s="30">
        <f t="shared" si="65"/>
        <v>160306987.00602761</v>
      </c>
      <c r="N500" s="30">
        <f t="shared" si="65"/>
        <v>0</v>
      </c>
      <c r="O500" s="30">
        <f t="shared" si="65"/>
        <v>0</v>
      </c>
      <c r="P500" s="30">
        <f t="shared" si="65"/>
        <v>160306987.00602761</v>
      </c>
      <c r="Q500" s="88"/>
      <c r="R500" s="88"/>
      <c r="S500" s="29"/>
      <c r="T500" s="80"/>
    </row>
    <row r="501" spans="1:21" s="2" customFormat="1" ht="12.75" customHeight="1" x14ac:dyDescent="0.2">
      <c r="A501" s="61"/>
      <c r="B501" s="62" t="s">
        <v>489</v>
      </c>
      <c r="C501" s="63"/>
      <c r="D501" s="61"/>
      <c r="E501" s="61"/>
      <c r="F501" s="64"/>
      <c r="G501" s="61"/>
      <c r="H501" s="65"/>
      <c r="I501" s="66"/>
      <c r="J501" s="66"/>
      <c r="K501" s="66"/>
      <c r="L501" s="65"/>
      <c r="M501" s="66"/>
      <c r="N501" s="66"/>
      <c r="O501" s="66"/>
      <c r="P501" s="67"/>
      <c r="Q501" s="70"/>
      <c r="R501" s="69"/>
      <c r="S501" s="61"/>
      <c r="T501" s="32"/>
    </row>
    <row r="502" spans="1:21" s="2" customFormat="1" ht="12.75" customHeight="1" x14ac:dyDescent="0.2">
      <c r="A502" s="61">
        <v>1</v>
      </c>
      <c r="B502" s="64" t="s">
        <v>490</v>
      </c>
      <c r="C502" s="61">
        <v>1962</v>
      </c>
      <c r="D502" s="61"/>
      <c r="E502" s="61" t="s">
        <v>43</v>
      </c>
      <c r="F502" s="64" t="s">
        <v>54</v>
      </c>
      <c r="G502" s="61">
        <v>2</v>
      </c>
      <c r="H502" s="61">
        <v>3</v>
      </c>
      <c r="I502" s="66">
        <v>568.20000000000005</v>
      </c>
      <c r="J502" s="66">
        <v>493</v>
      </c>
      <c r="K502" s="61">
        <v>240.5</v>
      </c>
      <c r="L502" s="65">
        <v>12</v>
      </c>
      <c r="M502" s="66">
        <v>25645</v>
      </c>
      <c r="N502" s="66">
        <v>0</v>
      </c>
      <c r="O502" s="66">
        <v>0</v>
      </c>
      <c r="P502" s="66">
        <f t="shared" ref="P502:P543" si="66">M502</f>
        <v>25645</v>
      </c>
      <c r="Q502" s="70">
        <f t="shared" ref="Q502:Q543" si="67">P502/J502</f>
        <v>52.018255578093303</v>
      </c>
      <c r="R502" s="61">
        <v>11111.76</v>
      </c>
      <c r="S502" s="61">
        <v>2019</v>
      </c>
      <c r="T502" s="32"/>
    </row>
    <row r="503" spans="1:21" s="2" customFormat="1" ht="12.75" customHeight="1" x14ac:dyDescent="0.2">
      <c r="A503" s="61">
        <f t="shared" ref="A503:A543" si="68">A502+1</f>
        <v>2</v>
      </c>
      <c r="B503" s="64" t="s">
        <v>491</v>
      </c>
      <c r="C503" s="61">
        <v>1966</v>
      </c>
      <c r="D503" s="61"/>
      <c r="E503" s="61" t="s">
        <v>43</v>
      </c>
      <c r="F503" s="64" t="s">
        <v>54</v>
      </c>
      <c r="G503" s="61">
        <v>2</v>
      </c>
      <c r="H503" s="61">
        <v>3</v>
      </c>
      <c r="I503" s="66">
        <v>590.4</v>
      </c>
      <c r="J503" s="66">
        <v>524.9</v>
      </c>
      <c r="K503" s="61">
        <v>365.9</v>
      </c>
      <c r="L503" s="65">
        <v>12</v>
      </c>
      <c r="M503" s="66">
        <v>29735</v>
      </c>
      <c r="N503" s="66">
        <v>0</v>
      </c>
      <c r="O503" s="66">
        <v>0</v>
      </c>
      <c r="P503" s="66">
        <f t="shared" si="66"/>
        <v>29735</v>
      </c>
      <c r="Q503" s="70">
        <f t="shared" si="67"/>
        <v>56.648885502000383</v>
      </c>
      <c r="R503" s="61">
        <v>11111.76</v>
      </c>
      <c r="S503" s="61">
        <v>2019</v>
      </c>
      <c r="T503" s="32"/>
    </row>
    <row r="504" spans="1:21" s="2" customFormat="1" ht="12.75" customHeight="1" x14ac:dyDescent="0.2">
      <c r="A504" s="61">
        <f t="shared" si="68"/>
        <v>3</v>
      </c>
      <c r="B504" s="64" t="s">
        <v>492</v>
      </c>
      <c r="C504" s="61">
        <v>1962</v>
      </c>
      <c r="D504" s="61"/>
      <c r="E504" s="61" t="s">
        <v>43</v>
      </c>
      <c r="F504" s="64" t="s">
        <v>47</v>
      </c>
      <c r="G504" s="61">
        <v>2</v>
      </c>
      <c r="H504" s="61">
        <v>3</v>
      </c>
      <c r="I504" s="66">
        <v>895.9</v>
      </c>
      <c r="J504" s="66">
        <v>847.8</v>
      </c>
      <c r="K504" s="61">
        <v>847.8</v>
      </c>
      <c r="L504" s="65">
        <v>18</v>
      </c>
      <c r="M504" s="66">
        <v>182890.80720000001</v>
      </c>
      <c r="N504" s="66">
        <v>0</v>
      </c>
      <c r="O504" s="66">
        <v>0</v>
      </c>
      <c r="P504" s="66">
        <f t="shared" si="66"/>
        <v>182890.80720000001</v>
      </c>
      <c r="Q504" s="70">
        <f t="shared" si="67"/>
        <v>215.72400000000002</v>
      </c>
      <c r="R504" s="61">
        <v>11111.76</v>
      </c>
      <c r="S504" s="61">
        <v>2019</v>
      </c>
      <c r="T504" s="32"/>
    </row>
    <row r="505" spans="1:21" s="2" customFormat="1" ht="12.75" customHeight="1" x14ac:dyDescent="0.2">
      <c r="A505" s="61">
        <f t="shared" si="68"/>
        <v>4</v>
      </c>
      <c r="B505" s="64" t="s">
        <v>493</v>
      </c>
      <c r="C505" s="61" t="s">
        <v>401</v>
      </c>
      <c r="D505" s="61"/>
      <c r="E505" s="61" t="s">
        <v>43</v>
      </c>
      <c r="F505" s="64" t="s">
        <v>336</v>
      </c>
      <c r="G505" s="61">
        <v>3</v>
      </c>
      <c r="H505" s="61">
        <v>2</v>
      </c>
      <c r="I505" s="66">
        <v>389</v>
      </c>
      <c r="J505" s="66">
        <v>312.5</v>
      </c>
      <c r="K505" s="61">
        <v>208.7</v>
      </c>
      <c r="L505" s="65">
        <v>6</v>
      </c>
      <c r="M505" s="66">
        <v>29389.31</v>
      </c>
      <c r="N505" s="66">
        <v>0</v>
      </c>
      <c r="O505" s="66">
        <v>0</v>
      </c>
      <c r="P505" s="66">
        <f t="shared" si="66"/>
        <v>29389.31</v>
      </c>
      <c r="Q505" s="70">
        <f t="shared" si="67"/>
        <v>94.045792000000006</v>
      </c>
      <c r="R505" s="61">
        <v>11111.76</v>
      </c>
      <c r="S505" s="61">
        <v>2019</v>
      </c>
      <c r="T505" s="32"/>
    </row>
    <row r="506" spans="1:21" s="2" customFormat="1" ht="12.75" customHeight="1" x14ac:dyDescent="0.2">
      <c r="A506" s="61">
        <f t="shared" si="68"/>
        <v>5</v>
      </c>
      <c r="B506" s="64" t="s">
        <v>494</v>
      </c>
      <c r="C506" s="61">
        <v>1949</v>
      </c>
      <c r="D506" s="61"/>
      <c r="E506" s="61" t="s">
        <v>43</v>
      </c>
      <c r="F506" s="64" t="s">
        <v>54</v>
      </c>
      <c r="G506" s="61">
        <v>2</v>
      </c>
      <c r="H506" s="61">
        <v>1</v>
      </c>
      <c r="I506" s="66">
        <v>314</v>
      </c>
      <c r="J506" s="66">
        <v>279.20999999999998</v>
      </c>
      <c r="K506" s="61">
        <v>279.20999999999998</v>
      </c>
      <c r="L506" s="65">
        <v>8</v>
      </c>
      <c r="M506" s="66">
        <v>21427.47</v>
      </c>
      <c r="N506" s="66">
        <v>0</v>
      </c>
      <c r="O506" s="66">
        <v>0</v>
      </c>
      <c r="P506" s="66">
        <f t="shared" si="66"/>
        <v>21427.47</v>
      </c>
      <c r="Q506" s="70">
        <f t="shared" si="67"/>
        <v>76.743204039969925</v>
      </c>
      <c r="R506" s="61">
        <v>11111.76</v>
      </c>
      <c r="S506" s="61">
        <v>2019</v>
      </c>
      <c r="T506" s="32"/>
    </row>
    <row r="507" spans="1:21" s="2" customFormat="1" ht="12.75" customHeight="1" x14ac:dyDescent="0.2">
      <c r="A507" s="61">
        <f t="shared" si="68"/>
        <v>6</v>
      </c>
      <c r="B507" s="64" t="s">
        <v>495</v>
      </c>
      <c r="C507" s="61">
        <v>1940</v>
      </c>
      <c r="D507" s="61">
        <v>1988</v>
      </c>
      <c r="E507" s="61" t="s">
        <v>43</v>
      </c>
      <c r="F507" s="64" t="s">
        <v>44</v>
      </c>
      <c r="G507" s="61">
        <v>2</v>
      </c>
      <c r="H507" s="61">
        <v>2</v>
      </c>
      <c r="I507" s="66">
        <v>472.1</v>
      </c>
      <c r="J507" s="66">
        <v>419.3</v>
      </c>
      <c r="K507" s="61">
        <v>261.7</v>
      </c>
      <c r="L507" s="65">
        <v>8</v>
      </c>
      <c r="M507" s="66">
        <v>23786.080000000002</v>
      </c>
      <c r="N507" s="66">
        <v>0</v>
      </c>
      <c r="O507" s="66">
        <v>0</v>
      </c>
      <c r="P507" s="66">
        <f t="shared" si="66"/>
        <v>23786.080000000002</v>
      </c>
      <c r="Q507" s="70">
        <f t="shared" si="67"/>
        <v>56.728070593846887</v>
      </c>
      <c r="R507" s="61">
        <v>11111.76</v>
      </c>
      <c r="S507" s="61">
        <v>2019</v>
      </c>
      <c r="T507" s="32"/>
    </row>
    <row r="508" spans="1:21" s="2" customFormat="1" ht="12.75" customHeight="1" x14ac:dyDescent="0.2">
      <c r="A508" s="61">
        <f t="shared" si="68"/>
        <v>7</v>
      </c>
      <c r="B508" s="64" t="s">
        <v>496</v>
      </c>
      <c r="C508" s="61">
        <v>1945</v>
      </c>
      <c r="D508" s="61"/>
      <c r="E508" s="61" t="s">
        <v>43</v>
      </c>
      <c r="F508" s="64" t="s">
        <v>79</v>
      </c>
      <c r="G508" s="61">
        <v>2</v>
      </c>
      <c r="H508" s="61">
        <v>2</v>
      </c>
      <c r="I508" s="66">
        <v>993</v>
      </c>
      <c r="J508" s="66">
        <v>730.7</v>
      </c>
      <c r="K508" s="61">
        <v>109.8</v>
      </c>
      <c r="L508" s="65">
        <v>18</v>
      </c>
      <c r="M508" s="66">
        <v>236444.29019999999</v>
      </c>
      <c r="N508" s="66">
        <v>0</v>
      </c>
      <c r="O508" s="66">
        <v>0</v>
      </c>
      <c r="P508" s="66">
        <f t="shared" si="66"/>
        <v>236444.29019999999</v>
      </c>
      <c r="Q508" s="70">
        <f t="shared" si="67"/>
        <v>323.58599999999996</v>
      </c>
      <c r="R508" s="61">
        <v>11111.76</v>
      </c>
      <c r="S508" s="61">
        <v>2019</v>
      </c>
      <c r="T508" s="32"/>
    </row>
    <row r="509" spans="1:21" s="2" customFormat="1" ht="12.75" customHeight="1" x14ac:dyDescent="0.2">
      <c r="A509" s="61">
        <f t="shared" si="68"/>
        <v>8</v>
      </c>
      <c r="B509" s="64" t="s">
        <v>497</v>
      </c>
      <c r="C509" s="61">
        <v>1933</v>
      </c>
      <c r="D509" s="61"/>
      <c r="E509" s="61" t="s">
        <v>43</v>
      </c>
      <c r="F509" s="64" t="s">
        <v>336</v>
      </c>
      <c r="G509" s="61">
        <v>2</v>
      </c>
      <c r="H509" s="61">
        <v>2</v>
      </c>
      <c r="I509" s="66">
        <v>567.4</v>
      </c>
      <c r="J509" s="66">
        <v>478</v>
      </c>
      <c r="K509" s="61">
        <v>349.2</v>
      </c>
      <c r="L509" s="65">
        <v>17</v>
      </c>
      <c r="M509" s="66">
        <v>27367</v>
      </c>
      <c r="N509" s="66">
        <v>0</v>
      </c>
      <c r="O509" s="66">
        <v>0</v>
      </c>
      <c r="P509" s="66">
        <f t="shared" si="66"/>
        <v>27367</v>
      </c>
      <c r="Q509" s="70">
        <f t="shared" si="67"/>
        <v>57.253138075313807</v>
      </c>
      <c r="R509" s="61">
        <v>11111.76</v>
      </c>
      <c r="S509" s="61">
        <v>2019</v>
      </c>
      <c r="T509" s="32"/>
    </row>
    <row r="510" spans="1:21" s="2" customFormat="1" ht="12.75" customHeight="1" x14ac:dyDescent="0.2">
      <c r="A510" s="61">
        <f t="shared" si="68"/>
        <v>9</v>
      </c>
      <c r="B510" s="64" t="s">
        <v>498</v>
      </c>
      <c r="C510" s="61">
        <v>1959</v>
      </c>
      <c r="D510" s="61"/>
      <c r="E510" s="61" t="s">
        <v>43</v>
      </c>
      <c r="F510" s="64" t="s">
        <v>336</v>
      </c>
      <c r="G510" s="61">
        <v>1</v>
      </c>
      <c r="H510" s="61">
        <v>1</v>
      </c>
      <c r="I510" s="66">
        <v>185.2</v>
      </c>
      <c r="J510" s="66">
        <v>123.7</v>
      </c>
      <c r="K510" s="61">
        <v>75.099999999999994</v>
      </c>
      <c r="L510" s="65">
        <v>5</v>
      </c>
      <c r="M510" s="66">
        <v>13466</v>
      </c>
      <c r="N510" s="66">
        <v>0</v>
      </c>
      <c r="O510" s="66">
        <v>0</v>
      </c>
      <c r="P510" s="66">
        <f t="shared" si="66"/>
        <v>13466</v>
      </c>
      <c r="Q510" s="70">
        <f t="shared" si="67"/>
        <v>108.86014551333872</v>
      </c>
      <c r="R510" s="61">
        <v>11111.76</v>
      </c>
      <c r="S510" s="61">
        <v>2019</v>
      </c>
      <c r="T510" s="32"/>
    </row>
    <row r="511" spans="1:21" s="2" customFormat="1" ht="12.75" customHeight="1" x14ac:dyDescent="0.2">
      <c r="A511" s="61">
        <f t="shared" si="68"/>
        <v>10</v>
      </c>
      <c r="B511" s="64" t="s">
        <v>499</v>
      </c>
      <c r="C511" s="61">
        <v>1958</v>
      </c>
      <c r="D511" s="61"/>
      <c r="E511" s="61" t="s">
        <v>43</v>
      </c>
      <c r="F511" s="64" t="s">
        <v>44</v>
      </c>
      <c r="G511" s="61">
        <v>2</v>
      </c>
      <c r="H511" s="65">
        <v>1</v>
      </c>
      <c r="I511" s="66">
        <v>600.79999999999995</v>
      </c>
      <c r="J511" s="66">
        <v>508.5</v>
      </c>
      <c r="K511" s="61">
        <v>508.5</v>
      </c>
      <c r="L511" s="65">
        <v>8</v>
      </c>
      <c r="M511" s="66">
        <v>29987</v>
      </c>
      <c r="N511" s="66">
        <v>0</v>
      </c>
      <c r="O511" s="66">
        <v>0</v>
      </c>
      <c r="P511" s="66">
        <f t="shared" si="66"/>
        <v>29987</v>
      </c>
      <c r="Q511" s="70">
        <f t="shared" si="67"/>
        <v>58.971484759095375</v>
      </c>
      <c r="R511" s="61">
        <v>11111.76</v>
      </c>
      <c r="S511" s="61">
        <v>2019</v>
      </c>
      <c r="T511" s="32"/>
    </row>
    <row r="512" spans="1:21" s="2" customFormat="1" ht="12.75" customHeight="1" x14ac:dyDescent="0.2">
      <c r="A512" s="61">
        <f t="shared" si="68"/>
        <v>11</v>
      </c>
      <c r="B512" s="64" t="s">
        <v>500</v>
      </c>
      <c r="C512" s="61">
        <v>1940</v>
      </c>
      <c r="D512" s="61"/>
      <c r="E512" s="61" t="s">
        <v>43</v>
      </c>
      <c r="F512" s="64" t="s">
        <v>44</v>
      </c>
      <c r="G512" s="61">
        <v>2</v>
      </c>
      <c r="H512" s="65">
        <v>2</v>
      </c>
      <c r="I512" s="66">
        <v>469.4</v>
      </c>
      <c r="J512" s="66">
        <v>419.3</v>
      </c>
      <c r="K512" s="61">
        <v>314.3</v>
      </c>
      <c r="L512" s="65">
        <v>8</v>
      </c>
      <c r="M512" s="66">
        <v>35829</v>
      </c>
      <c r="N512" s="66">
        <v>0</v>
      </c>
      <c r="O512" s="66">
        <v>0</v>
      </c>
      <c r="P512" s="66">
        <f t="shared" si="66"/>
        <v>35829</v>
      </c>
      <c r="Q512" s="70">
        <f t="shared" si="67"/>
        <v>85.449558788456955</v>
      </c>
      <c r="R512" s="61">
        <v>11111.76</v>
      </c>
      <c r="S512" s="61">
        <v>2019</v>
      </c>
      <c r="T512" s="32"/>
    </row>
    <row r="513" spans="1:20" s="2" customFormat="1" ht="12.75" customHeight="1" x14ac:dyDescent="0.2">
      <c r="A513" s="61">
        <f t="shared" si="68"/>
        <v>12</v>
      </c>
      <c r="B513" s="64" t="s">
        <v>501</v>
      </c>
      <c r="C513" s="61">
        <v>1947</v>
      </c>
      <c r="D513" s="61"/>
      <c r="E513" s="61" t="s">
        <v>43</v>
      </c>
      <c r="F513" s="64" t="s">
        <v>54</v>
      </c>
      <c r="G513" s="61">
        <v>1</v>
      </c>
      <c r="H513" s="65">
        <v>1</v>
      </c>
      <c r="I513" s="66">
        <v>232.1</v>
      </c>
      <c r="J513" s="66">
        <v>224</v>
      </c>
      <c r="K513" s="61">
        <v>224</v>
      </c>
      <c r="L513" s="65">
        <v>7</v>
      </c>
      <c r="M513" s="66">
        <v>16897</v>
      </c>
      <c r="N513" s="66">
        <v>0</v>
      </c>
      <c r="O513" s="66">
        <v>0</v>
      </c>
      <c r="P513" s="66">
        <f t="shared" si="66"/>
        <v>16897</v>
      </c>
      <c r="Q513" s="70">
        <f t="shared" si="67"/>
        <v>75.433035714285708</v>
      </c>
      <c r="R513" s="61">
        <v>11111.76</v>
      </c>
      <c r="S513" s="61">
        <v>2019</v>
      </c>
      <c r="T513" s="32"/>
    </row>
    <row r="514" spans="1:20" s="2" customFormat="1" ht="12.75" customHeight="1" x14ac:dyDescent="0.2">
      <c r="A514" s="61">
        <f t="shared" si="68"/>
        <v>13</v>
      </c>
      <c r="B514" s="64" t="s">
        <v>502</v>
      </c>
      <c r="C514" s="61">
        <v>1956</v>
      </c>
      <c r="D514" s="61"/>
      <c r="E514" s="61" t="s">
        <v>43</v>
      </c>
      <c r="F514" s="64" t="s">
        <v>336</v>
      </c>
      <c r="G514" s="61">
        <v>2</v>
      </c>
      <c r="H514" s="65">
        <v>1</v>
      </c>
      <c r="I514" s="66">
        <v>473</v>
      </c>
      <c r="J514" s="66">
        <v>393</v>
      </c>
      <c r="K514" s="61">
        <v>229.1</v>
      </c>
      <c r="L514" s="65">
        <v>8</v>
      </c>
      <c r="M514" s="66">
        <v>32418</v>
      </c>
      <c r="N514" s="66">
        <v>0</v>
      </c>
      <c r="O514" s="66">
        <v>0</v>
      </c>
      <c r="P514" s="66">
        <f t="shared" si="66"/>
        <v>32418</v>
      </c>
      <c r="Q514" s="70">
        <f t="shared" si="67"/>
        <v>82.488549618320604</v>
      </c>
      <c r="R514" s="61">
        <v>11111.76</v>
      </c>
      <c r="S514" s="61">
        <v>2019</v>
      </c>
      <c r="T514" s="32"/>
    </row>
    <row r="515" spans="1:20" s="2" customFormat="1" ht="12.75" customHeight="1" x14ac:dyDescent="0.2">
      <c r="A515" s="61">
        <f t="shared" si="68"/>
        <v>14</v>
      </c>
      <c r="B515" s="64" t="s">
        <v>503</v>
      </c>
      <c r="C515" s="61">
        <v>1953</v>
      </c>
      <c r="D515" s="61"/>
      <c r="E515" s="61" t="s">
        <v>43</v>
      </c>
      <c r="F515" s="64" t="s">
        <v>54</v>
      </c>
      <c r="G515" s="61">
        <v>2</v>
      </c>
      <c r="H515" s="65">
        <v>2</v>
      </c>
      <c r="I515" s="66">
        <v>666.1</v>
      </c>
      <c r="J515" s="66">
        <v>396.9</v>
      </c>
      <c r="K515" s="61">
        <v>297.7</v>
      </c>
      <c r="L515" s="65">
        <v>8</v>
      </c>
      <c r="M515" s="66">
        <v>27155</v>
      </c>
      <c r="N515" s="66">
        <v>0</v>
      </c>
      <c r="O515" s="66">
        <v>0</v>
      </c>
      <c r="P515" s="66">
        <f t="shared" si="66"/>
        <v>27155</v>
      </c>
      <c r="Q515" s="70">
        <f t="shared" si="67"/>
        <v>68.417737465356524</v>
      </c>
      <c r="R515" s="61">
        <v>11111.76</v>
      </c>
      <c r="S515" s="61">
        <v>2019</v>
      </c>
      <c r="T515" s="32"/>
    </row>
    <row r="516" spans="1:20" s="2" customFormat="1" ht="12.75" customHeight="1" x14ac:dyDescent="0.2">
      <c r="A516" s="61">
        <f t="shared" si="68"/>
        <v>15</v>
      </c>
      <c r="B516" s="64" t="s">
        <v>504</v>
      </c>
      <c r="C516" s="61">
        <v>1916</v>
      </c>
      <c r="D516" s="61">
        <v>1983</v>
      </c>
      <c r="E516" s="61" t="s">
        <v>43</v>
      </c>
      <c r="F516" s="64" t="s">
        <v>336</v>
      </c>
      <c r="G516" s="61">
        <v>1</v>
      </c>
      <c r="H516" s="65">
        <v>2</v>
      </c>
      <c r="I516" s="66">
        <v>234.9</v>
      </c>
      <c r="J516" s="66">
        <v>221.7</v>
      </c>
      <c r="K516" s="61">
        <v>178.8</v>
      </c>
      <c r="L516" s="65">
        <v>10</v>
      </c>
      <c r="M516" s="66">
        <v>16601</v>
      </c>
      <c r="N516" s="66">
        <v>0</v>
      </c>
      <c r="O516" s="66">
        <v>0</v>
      </c>
      <c r="P516" s="66">
        <f t="shared" si="66"/>
        <v>16601</v>
      </c>
      <c r="Q516" s="70">
        <f t="shared" si="67"/>
        <v>74.88046910239062</v>
      </c>
      <c r="R516" s="61">
        <v>11111.76</v>
      </c>
      <c r="S516" s="61">
        <v>2019</v>
      </c>
      <c r="T516" s="32"/>
    </row>
    <row r="517" spans="1:20" s="2" customFormat="1" ht="12.75" customHeight="1" x14ac:dyDescent="0.2">
      <c r="A517" s="61">
        <f t="shared" si="68"/>
        <v>16</v>
      </c>
      <c r="B517" s="64" t="s">
        <v>505</v>
      </c>
      <c r="C517" s="61">
        <v>1955</v>
      </c>
      <c r="D517" s="61">
        <v>1972</v>
      </c>
      <c r="E517" s="61" t="s">
        <v>43</v>
      </c>
      <c r="F517" s="64" t="s">
        <v>44</v>
      </c>
      <c r="G517" s="61">
        <v>2</v>
      </c>
      <c r="H517" s="65">
        <v>1</v>
      </c>
      <c r="I517" s="66">
        <v>482.6</v>
      </c>
      <c r="J517" s="66">
        <v>398.7</v>
      </c>
      <c r="K517" s="61">
        <v>351.9</v>
      </c>
      <c r="L517" s="65">
        <v>8</v>
      </c>
      <c r="M517" s="66">
        <v>26755</v>
      </c>
      <c r="N517" s="66">
        <v>0</v>
      </c>
      <c r="O517" s="66">
        <v>0</v>
      </c>
      <c r="P517" s="66">
        <f t="shared" si="66"/>
        <v>26755</v>
      </c>
      <c r="Q517" s="70">
        <f t="shared" si="67"/>
        <v>67.105593177827942</v>
      </c>
      <c r="R517" s="61">
        <v>11111.76</v>
      </c>
      <c r="S517" s="61">
        <v>2019</v>
      </c>
      <c r="T517" s="32"/>
    </row>
    <row r="518" spans="1:20" s="2" customFormat="1" ht="12.75" customHeight="1" x14ac:dyDescent="0.2">
      <c r="A518" s="61">
        <f t="shared" si="68"/>
        <v>17</v>
      </c>
      <c r="B518" s="64" t="s">
        <v>506</v>
      </c>
      <c r="C518" s="61">
        <v>1956</v>
      </c>
      <c r="D518" s="61"/>
      <c r="E518" s="61" t="s">
        <v>43</v>
      </c>
      <c r="F518" s="64" t="s">
        <v>54</v>
      </c>
      <c r="G518" s="61">
        <v>2</v>
      </c>
      <c r="H518" s="65">
        <v>2</v>
      </c>
      <c r="I518" s="66">
        <v>569.79999999999995</v>
      </c>
      <c r="J518" s="66">
        <v>515.79999999999995</v>
      </c>
      <c r="K518" s="61">
        <v>191.8</v>
      </c>
      <c r="L518" s="65">
        <v>10</v>
      </c>
      <c r="M518" s="66">
        <v>32875</v>
      </c>
      <c r="N518" s="66">
        <v>0</v>
      </c>
      <c r="O518" s="66">
        <v>0</v>
      </c>
      <c r="P518" s="66">
        <f t="shared" si="66"/>
        <v>32875</v>
      </c>
      <c r="Q518" s="70">
        <f t="shared" si="67"/>
        <v>63.735944164404813</v>
      </c>
      <c r="R518" s="61">
        <v>11111.76</v>
      </c>
      <c r="S518" s="61">
        <v>2019</v>
      </c>
      <c r="T518" s="32"/>
    </row>
    <row r="519" spans="1:20" s="2" customFormat="1" ht="12.75" customHeight="1" x14ac:dyDescent="0.2">
      <c r="A519" s="61">
        <f t="shared" si="68"/>
        <v>18</v>
      </c>
      <c r="B519" s="64" t="s">
        <v>507</v>
      </c>
      <c r="C519" s="61">
        <v>1937</v>
      </c>
      <c r="D519" s="61"/>
      <c r="E519" s="61" t="s">
        <v>43</v>
      </c>
      <c r="F519" s="64" t="s">
        <v>336</v>
      </c>
      <c r="G519" s="61">
        <v>2</v>
      </c>
      <c r="H519" s="65">
        <v>1</v>
      </c>
      <c r="I519" s="66">
        <v>287</v>
      </c>
      <c r="J519" s="66">
        <v>254.2</v>
      </c>
      <c r="K519" s="61">
        <v>151.6</v>
      </c>
      <c r="L519" s="65">
        <v>8</v>
      </c>
      <c r="M519" s="66">
        <v>23294</v>
      </c>
      <c r="N519" s="66">
        <v>0</v>
      </c>
      <c r="O519" s="66">
        <v>0</v>
      </c>
      <c r="P519" s="66">
        <f t="shared" si="66"/>
        <v>23294</v>
      </c>
      <c r="Q519" s="70">
        <f t="shared" si="67"/>
        <v>91.636506687647525</v>
      </c>
      <c r="R519" s="61">
        <v>11111.76</v>
      </c>
      <c r="S519" s="61">
        <v>2019</v>
      </c>
      <c r="T519" s="32"/>
    </row>
    <row r="520" spans="1:20" s="2" customFormat="1" ht="12.75" customHeight="1" x14ac:dyDescent="0.2">
      <c r="A520" s="61">
        <f t="shared" si="68"/>
        <v>19</v>
      </c>
      <c r="B520" s="64" t="s">
        <v>508</v>
      </c>
      <c r="C520" s="61">
        <v>1949</v>
      </c>
      <c r="D520" s="61"/>
      <c r="E520" s="61" t="s">
        <v>43</v>
      </c>
      <c r="F520" s="64" t="s">
        <v>44</v>
      </c>
      <c r="G520" s="61">
        <v>2</v>
      </c>
      <c r="H520" s="65">
        <v>1</v>
      </c>
      <c r="I520" s="66">
        <v>396</v>
      </c>
      <c r="J520" s="66">
        <v>377.43</v>
      </c>
      <c r="K520" s="61">
        <v>240.98</v>
      </c>
      <c r="L520" s="65">
        <v>8</v>
      </c>
      <c r="M520" s="66">
        <v>26407</v>
      </c>
      <c r="N520" s="66">
        <v>0</v>
      </c>
      <c r="O520" s="66">
        <v>0</v>
      </c>
      <c r="P520" s="66">
        <f t="shared" si="66"/>
        <v>26407</v>
      </c>
      <c r="Q520" s="70">
        <f t="shared" si="67"/>
        <v>69.965291577246106</v>
      </c>
      <c r="R520" s="61">
        <v>11111.76</v>
      </c>
      <c r="S520" s="61">
        <v>2019</v>
      </c>
      <c r="T520" s="32"/>
    </row>
    <row r="521" spans="1:20" s="2" customFormat="1" ht="12.75" customHeight="1" x14ac:dyDescent="0.2">
      <c r="A521" s="61">
        <f t="shared" si="68"/>
        <v>20</v>
      </c>
      <c r="B521" s="64" t="s">
        <v>509</v>
      </c>
      <c r="C521" s="61">
        <v>1951</v>
      </c>
      <c r="D521" s="61"/>
      <c r="E521" s="61" t="s">
        <v>43</v>
      </c>
      <c r="F521" s="64" t="s">
        <v>44</v>
      </c>
      <c r="G521" s="61">
        <v>2</v>
      </c>
      <c r="H521" s="65">
        <v>1</v>
      </c>
      <c r="I521" s="66">
        <v>373</v>
      </c>
      <c r="J521" s="66">
        <v>336.6</v>
      </c>
      <c r="K521" s="61">
        <v>237.7</v>
      </c>
      <c r="L521" s="65">
        <v>8</v>
      </c>
      <c r="M521" s="66">
        <v>25624</v>
      </c>
      <c r="N521" s="66">
        <v>0</v>
      </c>
      <c r="O521" s="66">
        <v>0</v>
      </c>
      <c r="P521" s="66">
        <f t="shared" si="66"/>
        <v>25624</v>
      </c>
      <c r="Q521" s="70">
        <f t="shared" si="67"/>
        <v>76.125965537730238</v>
      </c>
      <c r="R521" s="61">
        <v>11111.76</v>
      </c>
      <c r="S521" s="61">
        <v>2019</v>
      </c>
      <c r="T521" s="32"/>
    </row>
    <row r="522" spans="1:20" s="2" customFormat="1" ht="12.75" customHeight="1" x14ac:dyDescent="0.2">
      <c r="A522" s="61">
        <f t="shared" si="68"/>
        <v>21</v>
      </c>
      <c r="B522" s="64" t="s">
        <v>510</v>
      </c>
      <c r="C522" s="61">
        <v>1947</v>
      </c>
      <c r="D522" s="61"/>
      <c r="E522" s="61" t="s">
        <v>43</v>
      </c>
      <c r="F522" s="64" t="s">
        <v>54</v>
      </c>
      <c r="G522" s="61">
        <v>2</v>
      </c>
      <c r="H522" s="65">
        <v>1</v>
      </c>
      <c r="I522" s="66">
        <v>461.2</v>
      </c>
      <c r="J522" s="66">
        <v>426.4</v>
      </c>
      <c r="K522" s="61">
        <v>426.4</v>
      </c>
      <c r="L522" s="65">
        <v>10</v>
      </c>
      <c r="M522" s="66">
        <v>34195.599999999999</v>
      </c>
      <c r="N522" s="66">
        <v>0</v>
      </c>
      <c r="O522" s="66">
        <v>0</v>
      </c>
      <c r="P522" s="66">
        <f t="shared" si="66"/>
        <v>34195.599999999999</v>
      </c>
      <c r="Q522" s="70">
        <f t="shared" si="67"/>
        <v>80.196060037523452</v>
      </c>
      <c r="R522" s="61">
        <v>11111.76</v>
      </c>
      <c r="S522" s="61">
        <v>2019</v>
      </c>
      <c r="T522" s="32"/>
    </row>
    <row r="523" spans="1:20" s="2" customFormat="1" ht="12.75" customHeight="1" x14ac:dyDescent="0.2">
      <c r="A523" s="61">
        <f t="shared" si="68"/>
        <v>22</v>
      </c>
      <c r="B523" s="64" t="s">
        <v>511</v>
      </c>
      <c r="C523" s="61">
        <v>1952</v>
      </c>
      <c r="D523" s="61">
        <v>1974</v>
      </c>
      <c r="E523" s="61" t="s">
        <v>43</v>
      </c>
      <c r="F523" s="64" t="s">
        <v>44</v>
      </c>
      <c r="G523" s="61">
        <v>2</v>
      </c>
      <c r="H523" s="65">
        <v>1</v>
      </c>
      <c r="I523" s="66">
        <v>447</v>
      </c>
      <c r="J523" s="66">
        <v>412</v>
      </c>
      <c r="K523" s="61">
        <v>316.3</v>
      </c>
      <c r="L523" s="65">
        <v>9</v>
      </c>
      <c r="M523" s="66">
        <v>32998.800000000003</v>
      </c>
      <c r="N523" s="66">
        <v>0</v>
      </c>
      <c r="O523" s="66">
        <v>0</v>
      </c>
      <c r="P523" s="66">
        <f t="shared" si="66"/>
        <v>32998.800000000003</v>
      </c>
      <c r="Q523" s="70">
        <f t="shared" si="67"/>
        <v>80.094174757281564</v>
      </c>
      <c r="R523" s="61">
        <v>11111.76</v>
      </c>
      <c r="S523" s="61">
        <v>2019</v>
      </c>
      <c r="T523" s="32"/>
    </row>
    <row r="524" spans="1:20" s="2" customFormat="1" ht="12.75" customHeight="1" x14ac:dyDescent="0.2">
      <c r="A524" s="61">
        <f t="shared" si="68"/>
        <v>23</v>
      </c>
      <c r="B524" s="64" t="s">
        <v>512</v>
      </c>
      <c r="C524" s="61">
        <v>1953</v>
      </c>
      <c r="D524" s="61"/>
      <c r="E524" s="61" t="s">
        <v>43</v>
      </c>
      <c r="F524" s="64" t="s">
        <v>44</v>
      </c>
      <c r="G524" s="61">
        <v>2</v>
      </c>
      <c r="H524" s="65">
        <v>2</v>
      </c>
      <c r="I524" s="66">
        <v>429.7</v>
      </c>
      <c r="J524" s="66">
        <v>383.7</v>
      </c>
      <c r="K524" s="61">
        <v>287.8</v>
      </c>
      <c r="L524" s="65">
        <v>8</v>
      </c>
      <c r="M524" s="66">
        <v>28572.38</v>
      </c>
      <c r="N524" s="66">
        <v>0</v>
      </c>
      <c r="O524" s="66">
        <v>0</v>
      </c>
      <c r="P524" s="66">
        <f t="shared" si="66"/>
        <v>28572.38</v>
      </c>
      <c r="Q524" s="70">
        <f t="shared" si="67"/>
        <v>74.465415689340631</v>
      </c>
      <c r="R524" s="61">
        <v>11111.76</v>
      </c>
      <c r="S524" s="61">
        <v>2019</v>
      </c>
      <c r="T524" s="32"/>
    </row>
    <row r="525" spans="1:20" s="2" customFormat="1" ht="12.75" customHeight="1" x14ac:dyDescent="0.2">
      <c r="A525" s="61">
        <f t="shared" si="68"/>
        <v>24</v>
      </c>
      <c r="B525" s="64" t="s">
        <v>513</v>
      </c>
      <c r="C525" s="61">
        <v>1954</v>
      </c>
      <c r="D525" s="61"/>
      <c r="E525" s="61" t="s">
        <v>43</v>
      </c>
      <c r="F525" s="64" t="s">
        <v>79</v>
      </c>
      <c r="G525" s="61">
        <v>3</v>
      </c>
      <c r="H525" s="65">
        <v>3</v>
      </c>
      <c r="I525" s="66">
        <v>1819</v>
      </c>
      <c r="J525" s="66">
        <v>1717.5</v>
      </c>
      <c r="K525" s="61">
        <v>1611.5</v>
      </c>
      <c r="L525" s="65">
        <v>30</v>
      </c>
      <c r="M525" s="66">
        <v>49023</v>
      </c>
      <c r="N525" s="66">
        <v>0</v>
      </c>
      <c r="O525" s="66">
        <v>0</v>
      </c>
      <c r="P525" s="66">
        <f t="shared" si="66"/>
        <v>49023</v>
      </c>
      <c r="Q525" s="70">
        <f t="shared" si="67"/>
        <v>28.543231441048036</v>
      </c>
      <c r="R525" s="61">
        <v>11111.76</v>
      </c>
      <c r="S525" s="61">
        <v>2019</v>
      </c>
      <c r="T525" s="32"/>
    </row>
    <row r="526" spans="1:20" s="2" customFormat="1" ht="12.75" customHeight="1" x14ac:dyDescent="0.2">
      <c r="A526" s="61">
        <f t="shared" si="68"/>
        <v>25</v>
      </c>
      <c r="B526" s="64" t="s">
        <v>514</v>
      </c>
      <c r="C526" s="61">
        <v>1960</v>
      </c>
      <c r="D526" s="61"/>
      <c r="E526" s="61" t="s">
        <v>43</v>
      </c>
      <c r="F526" s="64" t="s">
        <v>515</v>
      </c>
      <c r="G526" s="61">
        <v>3</v>
      </c>
      <c r="H526" s="65">
        <v>3</v>
      </c>
      <c r="I526" s="66">
        <v>1670.6</v>
      </c>
      <c r="J526" s="66">
        <v>1532.1</v>
      </c>
      <c r="K526" s="61">
        <v>1421.6</v>
      </c>
      <c r="L526" s="65">
        <v>30</v>
      </c>
      <c r="M526" s="66">
        <v>495766.11060000001</v>
      </c>
      <c r="N526" s="66">
        <v>0</v>
      </c>
      <c r="O526" s="66">
        <v>0</v>
      </c>
      <c r="P526" s="66">
        <f t="shared" si="66"/>
        <v>495766.11060000001</v>
      </c>
      <c r="Q526" s="70">
        <f t="shared" si="67"/>
        <v>323.58600000000001</v>
      </c>
      <c r="R526" s="61">
        <v>11111.76</v>
      </c>
      <c r="S526" s="61">
        <v>2019</v>
      </c>
      <c r="T526" s="32"/>
    </row>
    <row r="527" spans="1:20" s="2" customFormat="1" ht="12.75" customHeight="1" x14ac:dyDescent="0.2">
      <c r="A527" s="61">
        <f t="shared" si="68"/>
        <v>26</v>
      </c>
      <c r="B527" s="64" t="s">
        <v>516</v>
      </c>
      <c r="C527" s="61">
        <v>1933</v>
      </c>
      <c r="D527" s="61">
        <v>1984</v>
      </c>
      <c r="E527" s="61" t="s">
        <v>43</v>
      </c>
      <c r="F527" s="64" t="s">
        <v>336</v>
      </c>
      <c r="G527" s="61">
        <v>1</v>
      </c>
      <c r="H527" s="65">
        <v>3</v>
      </c>
      <c r="I527" s="66">
        <v>601.4</v>
      </c>
      <c r="J527" s="66">
        <v>543</v>
      </c>
      <c r="K527" s="61">
        <v>322.89999999999998</v>
      </c>
      <c r="L527" s="65">
        <v>12</v>
      </c>
      <c r="M527" s="66">
        <v>20979</v>
      </c>
      <c r="N527" s="66">
        <v>0</v>
      </c>
      <c r="O527" s="66">
        <v>0</v>
      </c>
      <c r="P527" s="66">
        <f t="shared" si="66"/>
        <v>20979</v>
      </c>
      <c r="Q527" s="70">
        <f t="shared" si="67"/>
        <v>38.635359116022101</v>
      </c>
      <c r="R527" s="61">
        <v>11111.76</v>
      </c>
      <c r="S527" s="61">
        <v>2019</v>
      </c>
      <c r="T527" s="32"/>
    </row>
    <row r="528" spans="1:20" s="2" customFormat="1" ht="12.75" customHeight="1" x14ac:dyDescent="0.2">
      <c r="A528" s="61">
        <f t="shared" si="68"/>
        <v>27</v>
      </c>
      <c r="B528" s="64" t="s">
        <v>517</v>
      </c>
      <c r="C528" s="61">
        <v>1959</v>
      </c>
      <c r="D528" s="61"/>
      <c r="E528" s="61" t="s">
        <v>43</v>
      </c>
      <c r="F528" s="64" t="s">
        <v>336</v>
      </c>
      <c r="G528" s="61">
        <v>2</v>
      </c>
      <c r="H528" s="65">
        <v>1</v>
      </c>
      <c r="I528" s="66">
        <v>370.1</v>
      </c>
      <c r="J528" s="66">
        <v>339.9</v>
      </c>
      <c r="K528" s="61">
        <v>249.4</v>
      </c>
      <c r="L528" s="65">
        <v>8</v>
      </c>
      <c r="M528" s="66">
        <v>28900</v>
      </c>
      <c r="N528" s="66">
        <v>0</v>
      </c>
      <c r="O528" s="66">
        <v>0</v>
      </c>
      <c r="P528" s="66">
        <f t="shared" si="66"/>
        <v>28900</v>
      </c>
      <c r="Q528" s="70">
        <f t="shared" si="67"/>
        <v>85.025007355104449</v>
      </c>
      <c r="R528" s="61">
        <v>11111.76</v>
      </c>
      <c r="S528" s="61">
        <v>2019</v>
      </c>
      <c r="T528" s="32"/>
    </row>
    <row r="529" spans="1:20" s="2" customFormat="1" ht="12.75" customHeight="1" x14ac:dyDescent="0.2">
      <c r="A529" s="61">
        <f t="shared" si="68"/>
        <v>28</v>
      </c>
      <c r="B529" s="64" t="s">
        <v>518</v>
      </c>
      <c r="C529" s="61">
        <v>1950</v>
      </c>
      <c r="D529" s="61"/>
      <c r="E529" s="61" t="s">
        <v>43</v>
      </c>
      <c r="F529" s="64" t="s">
        <v>79</v>
      </c>
      <c r="G529" s="61">
        <v>2</v>
      </c>
      <c r="H529" s="65">
        <v>1</v>
      </c>
      <c r="I529" s="66">
        <v>423.46</v>
      </c>
      <c r="J529" s="66">
        <v>393</v>
      </c>
      <c r="K529" s="61">
        <v>349.2</v>
      </c>
      <c r="L529" s="65">
        <v>8</v>
      </c>
      <c r="M529" s="66">
        <v>33728.51</v>
      </c>
      <c r="N529" s="66">
        <v>0</v>
      </c>
      <c r="O529" s="66">
        <v>0</v>
      </c>
      <c r="P529" s="66">
        <f t="shared" si="66"/>
        <v>33728.51</v>
      </c>
      <c r="Q529" s="70">
        <f t="shared" si="67"/>
        <v>85.823180661577609</v>
      </c>
      <c r="R529" s="61">
        <v>12662.8</v>
      </c>
      <c r="S529" s="61">
        <v>2019</v>
      </c>
      <c r="T529" s="32"/>
    </row>
    <row r="530" spans="1:20" s="2" customFormat="1" ht="12.75" customHeight="1" x14ac:dyDescent="0.2">
      <c r="A530" s="61">
        <f t="shared" si="68"/>
        <v>29</v>
      </c>
      <c r="B530" s="64" t="s">
        <v>519</v>
      </c>
      <c r="C530" s="61">
        <v>1945</v>
      </c>
      <c r="D530" s="61">
        <v>1970</v>
      </c>
      <c r="E530" s="61" t="s">
        <v>43</v>
      </c>
      <c r="F530" s="64" t="s">
        <v>336</v>
      </c>
      <c r="G530" s="61">
        <v>1</v>
      </c>
      <c r="H530" s="65">
        <v>1</v>
      </c>
      <c r="I530" s="66">
        <v>212.8</v>
      </c>
      <c r="J530" s="66">
        <v>159.5</v>
      </c>
      <c r="K530" s="61">
        <v>128.19999999999999</v>
      </c>
      <c r="L530" s="65">
        <v>6</v>
      </c>
      <c r="M530" s="66">
        <v>13177</v>
      </c>
      <c r="N530" s="66">
        <v>0</v>
      </c>
      <c r="O530" s="66">
        <v>0</v>
      </c>
      <c r="P530" s="66">
        <f t="shared" si="66"/>
        <v>13177</v>
      </c>
      <c r="Q530" s="70">
        <f t="shared" si="67"/>
        <v>82.614420062695928</v>
      </c>
      <c r="R530" s="61">
        <v>11111.76</v>
      </c>
      <c r="S530" s="61">
        <v>2019</v>
      </c>
      <c r="T530" s="32"/>
    </row>
    <row r="531" spans="1:20" s="2" customFormat="1" ht="12.75" customHeight="1" x14ac:dyDescent="0.2">
      <c r="A531" s="61">
        <f t="shared" si="68"/>
        <v>30</v>
      </c>
      <c r="B531" s="64" t="s">
        <v>520</v>
      </c>
      <c r="C531" s="61" t="s">
        <v>521</v>
      </c>
      <c r="D531" s="61"/>
      <c r="E531" s="61" t="s">
        <v>43</v>
      </c>
      <c r="F531" s="64" t="s">
        <v>54</v>
      </c>
      <c r="G531" s="61">
        <v>2</v>
      </c>
      <c r="H531" s="65">
        <v>1</v>
      </c>
      <c r="I531" s="66">
        <v>431.8</v>
      </c>
      <c r="J531" s="66">
        <v>399.12</v>
      </c>
      <c r="K531" s="61">
        <v>263.64999999999998</v>
      </c>
      <c r="L531" s="65">
        <v>8</v>
      </c>
      <c r="M531" s="66">
        <v>23471.66</v>
      </c>
      <c r="N531" s="66">
        <v>0</v>
      </c>
      <c r="O531" s="66">
        <v>0</v>
      </c>
      <c r="P531" s="66">
        <f t="shared" si="66"/>
        <v>23471.66</v>
      </c>
      <c r="Q531" s="70">
        <f t="shared" si="67"/>
        <v>58.808528763279213</v>
      </c>
      <c r="R531" s="61">
        <v>11111.76</v>
      </c>
      <c r="S531" s="61">
        <v>2019</v>
      </c>
      <c r="T531" s="32"/>
    </row>
    <row r="532" spans="1:20" s="2" customFormat="1" ht="12.75" customHeight="1" x14ac:dyDescent="0.2">
      <c r="A532" s="61">
        <f t="shared" si="68"/>
        <v>31</v>
      </c>
      <c r="B532" s="64" t="s">
        <v>522</v>
      </c>
      <c r="C532" s="61">
        <v>1967</v>
      </c>
      <c r="D532" s="61"/>
      <c r="E532" s="61" t="s">
        <v>43</v>
      </c>
      <c r="F532" s="64" t="s">
        <v>44</v>
      </c>
      <c r="G532" s="61">
        <v>2</v>
      </c>
      <c r="H532" s="65">
        <v>1</v>
      </c>
      <c r="I532" s="66">
        <v>376.7</v>
      </c>
      <c r="J532" s="66">
        <v>321.56</v>
      </c>
      <c r="K532" s="61">
        <v>198.36</v>
      </c>
      <c r="L532" s="65">
        <v>8</v>
      </c>
      <c r="M532" s="66">
        <v>25677</v>
      </c>
      <c r="N532" s="66">
        <v>0</v>
      </c>
      <c r="O532" s="66">
        <v>0</v>
      </c>
      <c r="P532" s="66">
        <f t="shared" si="66"/>
        <v>25677</v>
      </c>
      <c r="Q532" s="70">
        <f t="shared" si="67"/>
        <v>79.85134967035701</v>
      </c>
      <c r="R532" s="61">
        <v>11111.76</v>
      </c>
      <c r="S532" s="61">
        <v>2019</v>
      </c>
      <c r="T532" s="32"/>
    </row>
    <row r="533" spans="1:20" s="2" customFormat="1" ht="12.75" customHeight="1" x14ac:dyDescent="0.2">
      <c r="A533" s="61">
        <f t="shared" si="68"/>
        <v>32</v>
      </c>
      <c r="B533" s="64" t="s">
        <v>523</v>
      </c>
      <c r="C533" s="61">
        <v>1960</v>
      </c>
      <c r="D533" s="61"/>
      <c r="E533" s="61" t="s">
        <v>43</v>
      </c>
      <c r="F533" s="64" t="s">
        <v>336</v>
      </c>
      <c r="G533" s="61">
        <v>2</v>
      </c>
      <c r="H533" s="65">
        <v>1</v>
      </c>
      <c r="I533" s="66">
        <v>379.6</v>
      </c>
      <c r="J533" s="66">
        <v>320.2</v>
      </c>
      <c r="K533" s="61">
        <v>235</v>
      </c>
      <c r="L533" s="65">
        <v>8</v>
      </c>
      <c r="M533" s="66">
        <v>23591</v>
      </c>
      <c r="N533" s="66">
        <v>0</v>
      </c>
      <c r="O533" s="66">
        <v>0</v>
      </c>
      <c r="P533" s="66">
        <f t="shared" si="66"/>
        <v>23591</v>
      </c>
      <c r="Q533" s="70">
        <f t="shared" si="67"/>
        <v>73.675827607745163</v>
      </c>
      <c r="R533" s="61">
        <v>11111.76</v>
      </c>
      <c r="S533" s="61">
        <v>2019</v>
      </c>
      <c r="T533" s="32"/>
    </row>
    <row r="534" spans="1:20" s="2" customFormat="1" ht="12.75" customHeight="1" x14ac:dyDescent="0.2">
      <c r="A534" s="61">
        <f t="shared" si="68"/>
        <v>33</v>
      </c>
      <c r="B534" s="64" t="s">
        <v>524</v>
      </c>
      <c r="C534" s="61">
        <v>1960</v>
      </c>
      <c r="D534" s="61">
        <v>1966</v>
      </c>
      <c r="E534" s="61" t="s">
        <v>43</v>
      </c>
      <c r="F534" s="64" t="s">
        <v>44</v>
      </c>
      <c r="G534" s="61">
        <v>2</v>
      </c>
      <c r="H534" s="65">
        <v>1</v>
      </c>
      <c r="I534" s="66">
        <v>394.7</v>
      </c>
      <c r="J534" s="66">
        <v>326.10000000000002</v>
      </c>
      <c r="K534" s="61">
        <v>288.60000000000002</v>
      </c>
      <c r="L534" s="65">
        <v>8</v>
      </c>
      <c r="M534" s="66">
        <v>24025</v>
      </c>
      <c r="N534" s="66">
        <v>0</v>
      </c>
      <c r="O534" s="66">
        <v>0</v>
      </c>
      <c r="P534" s="66">
        <f t="shared" si="66"/>
        <v>24025</v>
      </c>
      <c r="Q534" s="70">
        <f t="shared" si="67"/>
        <v>73.673719717877944</v>
      </c>
      <c r="R534" s="61">
        <v>11111.76</v>
      </c>
      <c r="S534" s="61">
        <v>2019</v>
      </c>
      <c r="T534" s="32"/>
    </row>
    <row r="535" spans="1:20" s="2" customFormat="1" ht="12.75" customHeight="1" x14ac:dyDescent="0.2">
      <c r="A535" s="61">
        <f t="shared" si="68"/>
        <v>34</v>
      </c>
      <c r="B535" s="64" t="s">
        <v>525</v>
      </c>
      <c r="C535" s="61">
        <v>1961</v>
      </c>
      <c r="D535" s="61"/>
      <c r="E535" s="61" t="s">
        <v>43</v>
      </c>
      <c r="F535" s="64" t="s">
        <v>44</v>
      </c>
      <c r="G535" s="61">
        <v>2</v>
      </c>
      <c r="H535" s="65">
        <v>1</v>
      </c>
      <c r="I535" s="66">
        <v>367.3</v>
      </c>
      <c r="J535" s="66">
        <v>321.8</v>
      </c>
      <c r="K535" s="61">
        <v>235</v>
      </c>
      <c r="L535" s="65">
        <v>8</v>
      </c>
      <c r="M535" s="66">
        <v>23243</v>
      </c>
      <c r="N535" s="66">
        <v>0</v>
      </c>
      <c r="O535" s="66">
        <v>0</v>
      </c>
      <c r="P535" s="66">
        <f t="shared" si="66"/>
        <v>23243</v>
      </c>
      <c r="Q535" s="70">
        <f t="shared" si="67"/>
        <v>72.228091982597888</v>
      </c>
      <c r="R535" s="61">
        <v>11111.76</v>
      </c>
      <c r="S535" s="61">
        <v>2019</v>
      </c>
      <c r="T535" s="32"/>
    </row>
    <row r="536" spans="1:20" s="2" customFormat="1" ht="12.75" customHeight="1" x14ac:dyDescent="0.2">
      <c r="A536" s="61">
        <f t="shared" si="68"/>
        <v>35</v>
      </c>
      <c r="B536" s="64" t="s">
        <v>526</v>
      </c>
      <c r="C536" s="61">
        <v>1961</v>
      </c>
      <c r="D536" s="61"/>
      <c r="E536" s="61" t="s">
        <v>43</v>
      </c>
      <c r="F536" s="64" t="s">
        <v>54</v>
      </c>
      <c r="G536" s="61">
        <v>2</v>
      </c>
      <c r="H536" s="65">
        <v>1</v>
      </c>
      <c r="I536" s="66">
        <v>348.4</v>
      </c>
      <c r="J536" s="66">
        <v>327.10000000000002</v>
      </c>
      <c r="K536" s="61">
        <v>201.7</v>
      </c>
      <c r="L536" s="65">
        <v>8</v>
      </c>
      <c r="M536" s="66">
        <v>31754</v>
      </c>
      <c r="N536" s="66">
        <v>0</v>
      </c>
      <c r="O536" s="66">
        <v>0</v>
      </c>
      <c r="P536" s="66">
        <f t="shared" si="66"/>
        <v>31754</v>
      </c>
      <c r="Q536" s="70">
        <f t="shared" si="67"/>
        <v>97.077346377254656</v>
      </c>
      <c r="R536" s="61">
        <v>12882.22</v>
      </c>
      <c r="S536" s="61">
        <v>2019</v>
      </c>
      <c r="T536" s="32"/>
    </row>
    <row r="537" spans="1:20" s="2" customFormat="1" ht="12.75" customHeight="1" x14ac:dyDescent="0.2">
      <c r="A537" s="61">
        <f t="shared" si="68"/>
        <v>36</v>
      </c>
      <c r="B537" s="64" t="s">
        <v>527</v>
      </c>
      <c r="C537" s="61">
        <v>1964</v>
      </c>
      <c r="D537" s="61"/>
      <c r="E537" s="61" t="s">
        <v>43</v>
      </c>
      <c r="F537" s="64" t="s">
        <v>54</v>
      </c>
      <c r="G537" s="61">
        <v>2</v>
      </c>
      <c r="H537" s="65">
        <v>1</v>
      </c>
      <c r="I537" s="66">
        <v>356.9</v>
      </c>
      <c r="J537" s="66">
        <v>328.1</v>
      </c>
      <c r="K537" s="61">
        <v>114.2</v>
      </c>
      <c r="L537" s="65">
        <v>8</v>
      </c>
      <c r="M537" s="66">
        <v>31850</v>
      </c>
      <c r="N537" s="66">
        <v>0</v>
      </c>
      <c r="O537" s="66">
        <v>0</v>
      </c>
      <c r="P537" s="66">
        <f t="shared" si="66"/>
        <v>31850</v>
      </c>
      <c r="Q537" s="70">
        <f t="shared" si="67"/>
        <v>97.074062785736047</v>
      </c>
      <c r="R537" s="61">
        <v>12882.22</v>
      </c>
      <c r="S537" s="61">
        <v>2019</v>
      </c>
      <c r="T537" s="32"/>
    </row>
    <row r="538" spans="1:20" s="2" customFormat="1" ht="12.75" customHeight="1" x14ac:dyDescent="0.2">
      <c r="A538" s="61">
        <f t="shared" si="68"/>
        <v>37</v>
      </c>
      <c r="B538" s="64" t="s">
        <v>528</v>
      </c>
      <c r="C538" s="61">
        <v>1935</v>
      </c>
      <c r="D538" s="61">
        <v>1970</v>
      </c>
      <c r="E538" s="61" t="s">
        <v>43</v>
      </c>
      <c r="F538" s="64" t="s">
        <v>54</v>
      </c>
      <c r="G538" s="61">
        <v>2</v>
      </c>
      <c r="H538" s="65">
        <v>2</v>
      </c>
      <c r="I538" s="66">
        <v>287.3</v>
      </c>
      <c r="J538" s="66">
        <v>272.60000000000002</v>
      </c>
      <c r="K538" s="61">
        <v>177.8</v>
      </c>
      <c r="L538" s="65">
        <v>8</v>
      </c>
      <c r="M538" s="66">
        <v>23295</v>
      </c>
      <c r="N538" s="66">
        <v>0</v>
      </c>
      <c r="O538" s="66">
        <v>0</v>
      </c>
      <c r="P538" s="66">
        <f t="shared" si="66"/>
        <v>23295</v>
      </c>
      <c r="Q538" s="70">
        <f t="shared" si="67"/>
        <v>85.454878943506969</v>
      </c>
      <c r="R538" s="61">
        <v>11111.76</v>
      </c>
      <c r="S538" s="61">
        <v>2019</v>
      </c>
      <c r="T538" s="32"/>
    </row>
    <row r="539" spans="1:20" s="2" customFormat="1" ht="12.75" customHeight="1" x14ac:dyDescent="0.2">
      <c r="A539" s="61">
        <f t="shared" si="68"/>
        <v>38</v>
      </c>
      <c r="B539" s="64" t="s">
        <v>529</v>
      </c>
      <c r="C539" s="61">
        <v>1966</v>
      </c>
      <c r="D539" s="61"/>
      <c r="E539" s="61" t="s">
        <v>43</v>
      </c>
      <c r="F539" s="64" t="s">
        <v>54</v>
      </c>
      <c r="G539" s="61">
        <v>2</v>
      </c>
      <c r="H539" s="65">
        <v>1</v>
      </c>
      <c r="I539" s="66">
        <v>361.3</v>
      </c>
      <c r="J539" s="66">
        <v>331.6</v>
      </c>
      <c r="K539" s="61">
        <v>253.5</v>
      </c>
      <c r="L539" s="65">
        <v>8</v>
      </c>
      <c r="M539" s="66">
        <v>32190</v>
      </c>
      <c r="N539" s="66">
        <v>0</v>
      </c>
      <c r="O539" s="66">
        <v>0</v>
      </c>
      <c r="P539" s="66">
        <f t="shared" si="66"/>
        <v>32190</v>
      </c>
      <c r="Q539" s="70">
        <f t="shared" si="67"/>
        <v>97.074788902291914</v>
      </c>
      <c r="R539" s="61">
        <v>12882.22</v>
      </c>
      <c r="S539" s="61">
        <v>2019</v>
      </c>
      <c r="T539" s="32"/>
    </row>
    <row r="540" spans="1:20" s="79" customFormat="1" ht="12.75" customHeight="1" x14ac:dyDescent="0.2">
      <c r="A540" s="74">
        <f t="shared" si="68"/>
        <v>39</v>
      </c>
      <c r="B540" s="75" t="s">
        <v>530</v>
      </c>
      <c r="C540" s="74" t="s">
        <v>531</v>
      </c>
      <c r="D540" s="74"/>
      <c r="E540" s="74" t="s">
        <v>43</v>
      </c>
      <c r="F540" s="75" t="s">
        <v>79</v>
      </c>
      <c r="G540" s="74">
        <v>4</v>
      </c>
      <c r="H540" s="95">
        <v>3</v>
      </c>
      <c r="I540" s="76">
        <v>2591.4</v>
      </c>
      <c r="J540" s="76">
        <v>2375.4</v>
      </c>
      <c r="K540" s="74">
        <v>1807.8</v>
      </c>
      <c r="L540" s="95">
        <v>24</v>
      </c>
      <c r="M540" s="76">
        <v>2181192.0395</v>
      </c>
      <c r="N540" s="76">
        <v>0</v>
      </c>
      <c r="O540" s="76">
        <v>0</v>
      </c>
      <c r="P540" s="76">
        <f t="shared" si="66"/>
        <v>2181192.0395</v>
      </c>
      <c r="Q540" s="77">
        <f t="shared" si="67"/>
        <v>918.24199692683328</v>
      </c>
      <c r="R540" s="74">
        <v>12882.22</v>
      </c>
      <c r="S540" s="74" t="s">
        <v>195</v>
      </c>
      <c r="T540" s="78"/>
    </row>
    <row r="541" spans="1:20" s="2" customFormat="1" ht="12.75" customHeight="1" x14ac:dyDescent="0.2">
      <c r="A541" s="61">
        <f t="shared" si="68"/>
        <v>40</v>
      </c>
      <c r="B541" s="64" t="s">
        <v>532</v>
      </c>
      <c r="C541" s="61">
        <v>1964</v>
      </c>
      <c r="D541" s="61"/>
      <c r="E541" s="61" t="s">
        <v>43</v>
      </c>
      <c r="F541" s="64" t="s">
        <v>54</v>
      </c>
      <c r="G541" s="61">
        <v>4</v>
      </c>
      <c r="H541" s="65">
        <v>2</v>
      </c>
      <c r="I541" s="66">
        <v>1511</v>
      </c>
      <c r="J541" s="66">
        <v>1301.8</v>
      </c>
      <c r="K541" s="66">
        <v>1009.3</v>
      </c>
      <c r="L541" s="65">
        <v>31</v>
      </c>
      <c r="M541" s="66">
        <v>421244.2548</v>
      </c>
      <c r="N541" s="66">
        <v>0</v>
      </c>
      <c r="O541" s="66">
        <v>0</v>
      </c>
      <c r="P541" s="66">
        <f t="shared" si="66"/>
        <v>421244.2548</v>
      </c>
      <c r="Q541" s="70">
        <f t="shared" si="67"/>
        <v>323.58600000000001</v>
      </c>
      <c r="R541" s="61">
        <v>12882.22</v>
      </c>
      <c r="S541" s="61">
        <v>2019</v>
      </c>
      <c r="T541" s="32"/>
    </row>
    <row r="542" spans="1:20" s="2" customFormat="1" ht="12.75" customHeight="1" x14ac:dyDescent="0.2">
      <c r="A542" s="61">
        <f t="shared" si="68"/>
        <v>41</v>
      </c>
      <c r="B542" s="64" t="s">
        <v>533</v>
      </c>
      <c r="C542" s="61">
        <v>1937</v>
      </c>
      <c r="D542" s="61"/>
      <c r="E542" s="61" t="s">
        <v>43</v>
      </c>
      <c r="F542" s="64" t="s">
        <v>324</v>
      </c>
      <c r="G542" s="61">
        <v>2</v>
      </c>
      <c r="H542" s="65">
        <v>2</v>
      </c>
      <c r="I542" s="66">
        <v>955.8</v>
      </c>
      <c r="J542" s="66">
        <v>875.5</v>
      </c>
      <c r="K542" s="61">
        <v>566.79999999999995</v>
      </c>
      <c r="L542" s="65">
        <v>16</v>
      </c>
      <c r="M542" s="66">
        <v>84900</v>
      </c>
      <c r="N542" s="66">
        <v>0</v>
      </c>
      <c r="O542" s="66">
        <v>0</v>
      </c>
      <c r="P542" s="66">
        <f t="shared" si="66"/>
        <v>84900</v>
      </c>
      <c r="Q542" s="70">
        <f t="shared" si="67"/>
        <v>96.973158195316955</v>
      </c>
      <c r="R542" s="61">
        <v>12882.22</v>
      </c>
      <c r="S542" s="61">
        <v>2019</v>
      </c>
      <c r="T542" s="32"/>
    </row>
    <row r="543" spans="1:20" s="2" customFormat="1" ht="12.75" customHeight="1" x14ac:dyDescent="0.2">
      <c r="A543" s="61">
        <f t="shared" si="68"/>
        <v>42</v>
      </c>
      <c r="B543" s="64" t="s">
        <v>534</v>
      </c>
      <c r="C543" s="61">
        <v>1957</v>
      </c>
      <c r="D543" s="61"/>
      <c r="E543" s="61" t="s">
        <v>43</v>
      </c>
      <c r="F543" s="64" t="s">
        <v>535</v>
      </c>
      <c r="G543" s="61">
        <v>2</v>
      </c>
      <c r="H543" s="65">
        <v>3</v>
      </c>
      <c r="I543" s="66">
        <v>1258</v>
      </c>
      <c r="J543" s="66">
        <v>1398.2</v>
      </c>
      <c r="K543" s="61">
        <v>1046.02</v>
      </c>
      <c r="L543" s="65">
        <v>17</v>
      </c>
      <c r="M543" s="66">
        <v>348272</v>
      </c>
      <c r="N543" s="66">
        <v>0</v>
      </c>
      <c r="O543" s="66">
        <v>0</v>
      </c>
      <c r="P543" s="66">
        <f t="shared" si="66"/>
        <v>348272</v>
      </c>
      <c r="Q543" s="70">
        <f t="shared" si="67"/>
        <v>249.08596767272206</v>
      </c>
      <c r="R543" s="61">
        <v>12882.22</v>
      </c>
      <c r="S543" s="61">
        <v>2019</v>
      </c>
      <c r="T543" s="32"/>
    </row>
    <row r="544" spans="1:20" s="2" customFormat="1" ht="12.75" customHeight="1" x14ac:dyDescent="0.2">
      <c r="A544" s="245" t="s">
        <v>536</v>
      </c>
      <c r="B544" s="245"/>
      <c r="C544" s="45">
        <v>42</v>
      </c>
      <c r="D544" s="45"/>
      <c r="E544" s="45"/>
      <c r="F544" s="43"/>
      <c r="G544" s="45"/>
      <c r="H544" s="46"/>
      <c r="I544" s="50">
        <f>SUM(I502:I543)</f>
        <v>25815.360000000001</v>
      </c>
      <c r="J544" s="50">
        <f>SUM(J502:J543)</f>
        <v>23061.42</v>
      </c>
      <c r="K544" s="50">
        <f>SUM(K502:K543)</f>
        <v>17175.32</v>
      </c>
      <c r="L544" s="100">
        <f>SUM(L502:L543)</f>
        <v>476</v>
      </c>
      <c r="M544" s="50">
        <f>SUM(M502:M543)</f>
        <v>4896038.3123000003</v>
      </c>
      <c r="N544" s="50"/>
      <c r="O544" s="50"/>
      <c r="P544" s="50">
        <f>SUM(P502:P543)</f>
        <v>4896038.3123000003</v>
      </c>
      <c r="Q544" s="82"/>
      <c r="R544" s="82"/>
      <c r="S544" s="45"/>
      <c r="T544" s="32"/>
    </row>
    <row r="545" spans="1:20" s="2" customFormat="1" ht="12.75" customHeight="1" x14ac:dyDescent="0.2">
      <c r="A545" s="61">
        <v>1</v>
      </c>
      <c r="B545" s="64" t="s">
        <v>537</v>
      </c>
      <c r="C545" s="61">
        <v>1950</v>
      </c>
      <c r="D545" s="24"/>
      <c r="E545" s="61" t="s">
        <v>43</v>
      </c>
      <c r="F545" s="64" t="s">
        <v>54</v>
      </c>
      <c r="G545" s="61">
        <v>1</v>
      </c>
      <c r="H545" s="61">
        <v>1</v>
      </c>
      <c r="I545" s="66">
        <v>255.6</v>
      </c>
      <c r="J545" s="66">
        <v>217</v>
      </c>
      <c r="K545" s="66">
        <v>218.2</v>
      </c>
      <c r="L545" s="61">
        <v>6</v>
      </c>
      <c r="M545" s="66">
        <f>'Раздел 2'!C545</f>
        <v>21065</v>
      </c>
      <c r="N545" s="66">
        <v>0</v>
      </c>
      <c r="O545" s="66">
        <v>0</v>
      </c>
      <c r="P545" s="66">
        <f t="shared" ref="P545:P558" si="69">M545</f>
        <v>21065</v>
      </c>
      <c r="Q545" s="70">
        <f t="shared" ref="Q545:Q558" si="70">P545/J545</f>
        <v>97.073732718894007</v>
      </c>
      <c r="R545" s="61">
        <v>12882.22</v>
      </c>
      <c r="S545" s="61">
        <v>2020</v>
      </c>
      <c r="T545" s="32"/>
    </row>
    <row r="546" spans="1:20" s="2" customFormat="1" ht="12.75" customHeight="1" x14ac:dyDescent="0.2">
      <c r="A546" s="61">
        <f t="shared" ref="A546:A558" si="71">A545+1</f>
        <v>2</v>
      </c>
      <c r="B546" s="64" t="s">
        <v>538</v>
      </c>
      <c r="C546" s="61" t="s">
        <v>466</v>
      </c>
      <c r="D546" s="24"/>
      <c r="E546" s="61" t="s">
        <v>43</v>
      </c>
      <c r="F546" s="64" t="s">
        <v>54</v>
      </c>
      <c r="G546" s="61">
        <v>2</v>
      </c>
      <c r="H546" s="61">
        <v>1</v>
      </c>
      <c r="I546" s="66">
        <v>360.74</v>
      </c>
      <c r="J546" s="66">
        <v>332.94</v>
      </c>
      <c r="K546" s="61">
        <v>245.68</v>
      </c>
      <c r="L546" s="61">
        <v>14</v>
      </c>
      <c r="M546" s="66">
        <f>'Раздел 2'!C546</f>
        <v>32320</v>
      </c>
      <c r="N546" s="66">
        <v>0</v>
      </c>
      <c r="O546" s="66">
        <v>0</v>
      </c>
      <c r="P546" s="66">
        <f t="shared" si="69"/>
        <v>32320</v>
      </c>
      <c r="Q546" s="70">
        <f t="shared" si="70"/>
        <v>97.074547966600591</v>
      </c>
      <c r="R546" s="61">
        <v>12882.22</v>
      </c>
      <c r="S546" s="61">
        <v>2020</v>
      </c>
      <c r="T546" s="32"/>
    </row>
    <row r="547" spans="1:20" s="2" customFormat="1" ht="12.75" customHeight="1" x14ac:dyDescent="0.2">
      <c r="A547" s="61">
        <f t="shared" si="71"/>
        <v>3</v>
      </c>
      <c r="B547" s="64" t="s">
        <v>539</v>
      </c>
      <c r="C547" s="61" t="s">
        <v>466</v>
      </c>
      <c r="D547" s="24"/>
      <c r="E547" s="61" t="s">
        <v>43</v>
      </c>
      <c r="F547" s="64" t="s">
        <v>54</v>
      </c>
      <c r="G547" s="61">
        <v>2</v>
      </c>
      <c r="H547" s="61">
        <v>1</v>
      </c>
      <c r="I547" s="66">
        <v>347.7</v>
      </c>
      <c r="J547" s="66">
        <v>323.2</v>
      </c>
      <c r="K547" s="61">
        <v>86.5</v>
      </c>
      <c r="L547" s="61">
        <v>14</v>
      </c>
      <c r="M547" s="66">
        <f>'Раздел 2'!C547</f>
        <v>31375</v>
      </c>
      <c r="N547" s="66">
        <v>0</v>
      </c>
      <c r="O547" s="66">
        <v>0</v>
      </c>
      <c r="P547" s="66">
        <f t="shared" si="69"/>
        <v>31375</v>
      </c>
      <c r="Q547" s="70">
        <f t="shared" si="70"/>
        <v>97.076113861386148</v>
      </c>
      <c r="R547" s="61">
        <v>12882.22</v>
      </c>
      <c r="S547" s="61">
        <v>2020</v>
      </c>
      <c r="T547" s="32"/>
    </row>
    <row r="548" spans="1:20" s="2" customFormat="1" ht="12.75" customHeight="1" x14ac:dyDescent="0.2">
      <c r="A548" s="61">
        <f t="shared" si="71"/>
        <v>4</v>
      </c>
      <c r="B548" s="64" t="s">
        <v>540</v>
      </c>
      <c r="C548" s="61" t="s">
        <v>541</v>
      </c>
      <c r="D548" s="24"/>
      <c r="E548" s="61" t="s">
        <v>43</v>
      </c>
      <c r="F548" s="64" t="s">
        <v>54</v>
      </c>
      <c r="G548" s="61">
        <v>2</v>
      </c>
      <c r="H548" s="61">
        <v>2</v>
      </c>
      <c r="I548" s="66">
        <v>361.9</v>
      </c>
      <c r="J548" s="66">
        <v>308.70999999999998</v>
      </c>
      <c r="K548" s="61">
        <v>168.22</v>
      </c>
      <c r="L548" s="61">
        <v>16</v>
      </c>
      <c r="M548" s="66">
        <f>'Раздел 2'!C548</f>
        <v>29968</v>
      </c>
      <c r="N548" s="66">
        <v>0</v>
      </c>
      <c r="O548" s="66">
        <v>0</v>
      </c>
      <c r="P548" s="66">
        <f t="shared" si="69"/>
        <v>29968</v>
      </c>
      <c r="Q548" s="70">
        <f t="shared" si="70"/>
        <v>97.074924686599076</v>
      </c>
      <c r="R548" s="61">
        <v>12882.22</v>
      </c>
      <c r="S548" s="61">
        <v>2020</v>
      </c>
      <c r="T548" s="32"/>
    </row>
    <row r="549" spans="1:20" s="2" customFormat="1" ht="12.75" customHeight="1" x14ac:dyDescent="0.2">
      <c r="A549" s="61">
        <f t="shared" si="71"/>
        <v>5</v>
      </c>
      <c r="B549" s="64" t="s">
        <v>542</v>
      </c>
      <c r="C549" s="61">
        <v>1966</v>
      </c>
      <c r="D549" s="24"/>
      <c r="E549" s="61" t="s">
        <v>43</v>
      </c>
      <c r="F549" s="64" t="s">
        <v>163</v>
      </c>
      <c r="G549" s="61">
        <v>2</v>
      </c>
      <c r="H549" s="61">
        <v>2</v>
      </c>
      <c r="I549" s="66">
        <v>526</v>
      </c>
      <c r="J549" s="66">
        <v>458</v>
      </c>
      <c r="K549" s="61">
        <v>331.4</v>
      </c>
      <c r="L549" s="61">
        <v>17</v>
      </c>
      <c r="M549" s="66">
        <f>'Раздел 2'!C549</f>
        <v>204166.03</v>
      </c>
      <c r="N549" s="66">
        <v>0</v>
      </c>
      <c r="O549" s="66">
        <v>0</v>
      </c>
      <c r="P549" s="66">
        <f t="shared" si="69"/>
        <v>204166.03</v>
      </c>
      <c r="Q549" s="70">
        <f t="shared" si="70"/>
        <v>445.77735807860262</v>
      </c>
      <c r="R549" s="61">
        <v>12882.22</v>
      </c>
      <c r="S549" s="61">
        <v>2020</v>
      </c>
      <c r="T549" s="32"/>
    </row>
    <row r="550" spans="1:20" s="2" customFormat="1" ht="12.75" customHeight="1" x14ac:dyDescent="0.2">
      <c r="A550" s="61">
        <f t="shared" si="71"/>
        <v>6</v>
      </c>
      <c r="B550" s="64" t="s">
        <v>543</v>
      </c>
      <c r="C550" s="61">
        <v>1916</v>
      </c>
      <c r="D550" s="24"/>
      <c r="E550" s="61" t="s">
        <v>43</v>
      </c>
      <c r="F550" s="64" t="s">
        <v>535</v>
      </c>
      <c r="G550" s="61">
        <v>1</v>
      </c>
      <c r="H550" s="61">
        <v>1</v>
      </c>
      <c r="I550" s="66">
        <v>174.2</v>
      </c>
      <c r="J550" s="66">
        <v>146.47</v>
      </c>
      <c r="K550" s="61">
        <v>121.08</v>
      </c>
      <c r="L550" s="61">
        <v>5</v>
      </c>
      <c r="M550" s="66">
        <f>'Раздел 2'!C550</f>
        <v>14218</v>
      </c>
      <c r="N550" s="66">
        <v>0</v>
      </c>
      <c r="O550" s="66">
        <v>0</v>
      </c>
      <c r="P550" s="66">
        <f t="shared" si="69"/>
        <v>14218</v>
      </c>
      <c r="Q550" s="70">
        <f t="shared" si="70"/>
        <v>97.071072574588655</v>
      </c>
      <c r="R550" s="61">
        <v>12882.22</v>
      </c>
      <c r="S550" s="61">
        <v>2020</v>
      </c>
      <c r="T550" s="32"/>
    </row>
    <row r="551" spans="1:20" s="2" customFormat="1" ht="12.75" customHeight="1" x14ac:dyDescent="0.2">
      <c r="A551" s="61">
        <f t="shared" si="71"/>
        <v>7</v>
      </c>
      <c r="B551" s="64" t="s">
        <v>544</v>
      </c>
      <c r="C551" s="61">
        <v>1956</v>
      </c>
      <c r="D551" s="24"/>
      <c r="E551" s="61" t="s">
        <v>43</v>
      </c>
      <c r="F551" s="64" t="s">
        <v>545</v>
      </c>
      <c r="G551" s="61">
        <v>2</v>
      </c>
      <c r="H551" s="61">
        <v>1</v>
      </c>
      <c r="I551" s="66">
        <v>451.5</v>
      </c>
      <c r="J551" s="66">
        <v>417.5</v>
      </c>
      <c r="K551" s="66">
        <v>418.4</v>
      </c>
      <c r="L551" s="61">
        <v>8</v>
      </c>
      <c r="M551" s="66">
        <f>'Раздел 2'!C551</f>
        <v>40529</v>
      </c>
      <c r="N551" s="66">
        <v>0</v>
      </c>
      <c r="O551" s="66">
        <v>0</v>
      </c>
      <c r="P551" s="66">
        <f t="shared" si="69"/>
        <v>40529</v>
      </c>
      <c r="Q551" s="70">
        <f t="shared" si="70"/>
        <v>97.075449101796409</v>
      </c>
      <c r="R551" s="61">
        <v>12882.22</v>
      </c>
      <c r="S551" s="61">
        <v>2020</v>
      </c>
      <c r="T551" s="32"/>
    </row>
    <row r="552" spans="1:20" s="2" customFormat="1" ht="12.75" customHeight="1" x14ac:dyDescent="0.2">
      <c r="A552" s="61">
        <f t="shared" si="71"/>
        <v>8</v>
      </c>
      <c r="B552" s="64" t="s">
        <v>546</v>
      </c>
      <c r="C552" s="61">
        <v>1955</v>
      </c>
      <c r="D552" s="24"/>
      <c r="E552" s="61" t="s">
        <v>43</v>
      </c>
      <c r="F552" s="64" t="s">
        <v>545</v>
      </c>
      <c r="G552" s="61">
        <v>2</v>
      </c>
      <c r="H552" s="61">
        <v>1</v>
      </c>
      <c r="I552" s="66">
        <v>350.3</v>
      </c>
      <c r="J552" s="66">
        <v>314.3</v>
      </c>
      <c r="K552" s="66">
        <v>207.7</v>
      </c>
      <c r="L552" s="61">
        <v>8</v>
      </c>
      <c r="M552" s="66">
        <f>'Раздел 2'!C552</f>
        <v>30510</v>
      </c>
      <c r="N552" s="66">
        <v>0</v>
      </c>
      <c r="O552" s="66">
        <v>0</v>
      </c>
      <c r="P552" s="66">
        <f t="shared" si="69"/>
        <v>30510</v>
      </c>
      <c r="Q552" s="70">
        <f t="shared" si="70"/>
        <v>97.072860324530694</v>
      </c>
      <c r="R552" s="61">
        <v>12882.22</v>
      </c>
      <c r="S552" s="61">
        <v>2020</v>
      </c>
      <c r="T552" s="32"/>
    </row>
    <row r="553" spans="1:20" s="2" customFormat="1" ht="12.75" customHeight="1" x14ac:dyDescent="0.2">
      <c r="A553" s="61">
        <f t="shared" si="71"/>
        <v>9</v>
      </c>
      <c r="B553" s="64" t="s">
        <v>547</v>
      </c>
      <c r="C553" s="61">
        <v>1956</v>
      </c>
      <c r="D553" s="24"/>
      <c r="E553" s="61" t="s">
        <v>43</v>
      </c>
      <c r="F553" s="64" t="s">
        <v>545</v>
      </c>
      <c r="G553" s="61">
        <v>2</v>
      </c>
      <c r="H553" s="61">
        <v>1</v>
      </c>
      <c r="I553" s="66">
        <v>396.3</v>
      </c>
      <c r="J553" s="66">
        <v>346.4</v>
      </c>
      <c r="K553" s="66">
        <v>345.2</v>
      </c>
      <c r="L553" s="61">
        <v>8</v>
      </c>
      <c r="M553" s="66">
        <f>'Раздел 2'!C553</f>
        <v>33627</v>
      </c>
      <c r="N553" s="66">
        <v>0</v>
      </c>
      <c r="O553" s="66">
        <v>0</v>
      </c>
      <c r="P553" s="66">
        <f t="shared" si="69"/>
        <v>33627</v>
      </c>
      <c r="Q553" s="70">
        <f t="shared" si="70"/>
        <v>97.075635103926103</v>
      </c>
      <c r="R553" s="61">
        <v>12882.22</v>
      </c>
      <c r="S553" s="61">
        <v>2020</v>
      </c>
      <c r="T553" s="32"/>
    </row>
    <row r="554" spans="1:20" s="2" customFormat="1" ht="12.75" customHeight="1" x14ac:dyDescent="0.2">
      <c r="A554" s="61">
        <f t="shared" si="71"/>
        <v>10</v>
      </c>
      <c r="B554" s="64" t="s">
        <v>492</v>
      </c>
      <c r="C554" s="61">
        <v>1962</v>
      </c>
      <c r="D554" s="61"/>
      <c r="E554" s="61" t="s">
        <v>43</v>
      </c>
      <c r="F554" s="64" t="s">
        <v>47</v>
      </c>
      <c r="G554" s="61">
        <v>2</v>
      </c>
      <c r="H554" s="61">
        <v>3</v>
      </c>
      <c r="I554" s="66">
        <v>895.9</v>
      </c>
      <c r="J554" s="66">
        <v>847.8</v>
      </c>
      <c r="K554" s="61">
        <v>847.8</v>
      </c>
      <c r="L554" s="61">
        <v>18</v>
      </c>
      <c r="M554" s="66">
        <f>'Раздел 2'!C554</f>
        <v>4440599.7828839999</v>
      </c>
      <c r="N554" s="66">
        <v>0</v>
      </c>
      <c r="O554" s="66">
        <v>0</v>
      </c>
      <c r="P554" s="66">
        <f t="shared" si="69"/>
        <v>4440599.7828839999</v>
      </c>
      <c r="Q554" s="70">
        <f t="shared" si="70"/>
        <v>5237.7916759660302</v>
      </c>
      <c r="R554" s="61">
        <v>11111.76</v>
      </c>
      <c r="S554" s="61">
        <v>2020</v>
      </c>
      <c r="T554" s="32"/>
    </row>
    <row r="555" spans="1:20" s="2" customFormat="1" ht="12.75" customHeight="1" x14ac:dyDescent="0.2">
      <c r="A555" s="61">
        <f t="shared" si="71"/>
        <v>11</v>
      </c>
      <c r="B555" s="64" t="s">
        <v>514</v>
      </c>
      <c r="C555" s="61">
        <v>1960</v>
      </c>
      <c r="D555" s="61"/>
      <c r="E555" s="61" t="s">
        <v>43</v>
      </c>
      <c r="F555" s="64" t="s">
        <v>515</v>
      </c>
      <c r="G555" s="61">
        <v>3</v>
      </c>
      <c r="H555" s="61">
        <v>3</v>
      </c>
      <c r="I555" s="66">
        <v>1670.6</v>
      </c>
      <c r="J555" s="66">
        <v>1532.1</v>
      </c>
      <c r="K555" s="61">
        <v>1421.6</v>
      </c>
      <c r="L555" s="61">
        <v>30</v>
      </c>
      <c r="M555" s="66">
        <f>'Раздел 2'!C555</f>
        <v>16278546.199999999</v>
      </c>
      <c r="N555" s="66">
        <v>0</v>
      </c>
      <c r="O555" s="66">
        <v>0</v>
      </c>
      <c r="P555" s="66">
        <f t="shared" si="69"/>
        <v>16278546.199999999</v>
      </c>
      <c r="Q555" s="70">
        <f t="shared" si="70"/>
        <v>10624.989361007767</v>
      </c>
      <c r="R555" s="61">
        <v>16488.59</v>
      </c>
      <c r="S555" s="61">
        <v>2020</v>
      </c>
      <c r="T555" s="32"/>
    </row>
    <row r="556" spans="1:20" s="2" customFormat="1" ht="12.75" customHeight="1" x14ac:dyDescent="0.2">
      <c r="A556" s="61">
        <f t="shared" si="71"/>
        <v>12</v>
      </c>
      <c r="B556" s="64" t="s">
        <v>548</v>
      </c>
      <c r="C556" s="61">
        <v>1955</v>
      </c>
      <c r="D556" s="24"/>
      <c r="E556" s="61" t="s">
        <v>43</v>
      </c>
      <c r="F556" s="64" t="s">
        <v>324</v>
      </c>
      <c r="G556" s="61">
        <v>2</v>
      </c>
      <c r="H556" s="61">
        <v>2</v>
      </c>
      <c r="I556" s="66">
        <v>543.70000000000005</v>
      </c>
      <c r="J556" s="66">
        <v>498.7</v>
      </c>
      <c r="K556" s="61">
        <v>498.7</v>
      </c>
      <c r="L556" s="61">
        <v>8</v>
      </c>
      <c r="M556" s="66">
        <f>'Раздел 2'!C556</f>
        <v>48411</v>
      </c>
      <c r="N556" s="66">
        <v>0</v>
      </c>
      <c r="O556" s="66">
        <v>0</v>
      </c>
      <c r="P556" s="66">
        <f t="shared" si="69"/>
        <v>48411</v>
      </c>
      <c r="Q556" s="70">
        <f t="shared" si="70"/>
        <v>97.074393422899547</v>
      </c>
      <c r="R556" s="61">
        <v>12882.22</v>
      </c>
      <c r="S556" s="61">
        <v>2020</v>
      </c>
      <c r="T556" s="32"/>
    </row>
    <row r="557" spans="1:20" s="2" customFormat="1" ht="12.75" customHeight="1" x14ac:dyDescent="0.2">
      <c r="A557" s="61">
        <f t="shared" si="71"/>
        <v>13</v>
      </c>
      <c r="B557" s="64" t="s">
        <v>549</v>
      </c>
      <c r="C557" s="61">
        <v>1956</v>
      </c>
      <c r="D557" s="24"/>
      <c r="E557" s="61" t="s">
        <v>43</v>
      </c>
      <c r="F557" s="64" t="s">
        <v>324</v>
      </c>
      <c r="G557" s="61">
        <v>2</v>
      </c>
      <c r="H557" s="61">
        <v>2</v>
      </c>
      <c r="I557" s="66">
        <v>567.1</v>
      </c>
      <c r="J557" s="66">
        <v>522.1</v>
      </c>
      <c r="K557" s="61">
        <v>519.29999999999995</v>
      </c>
      <c r="L557" s="61">
        <v>8</v>
      </c>
      <c r="M557" s="66">
        <f>'Раздел 2'!C557</f>
        <v>50683</v>
      </c>
      <c r="N557" s="66">
        <v>0</v>
      </c>
      <c r="O557" s="66">
        <v>0</v>
      </c>
      <c r="P557" s="66">
        <f t="shared" si="69"/>
        <v>50683</v>
      </c>
      <c r="Q557" s="70">
        <f t="shared" si="70"/>
        <v>97.075272936219108</v>
      </c>
      <c r="R557" s="61">
        <v>12882.22</v>
      </c>
      <c r="S557" s="61">
        <v>2020</v>
      </c>
      <c r="T557" s="32"/>
    </row>
    <row r="558" spans="1:20" s="2" customFormat="1" ht="13.5" customHeight="1" x14ac:dyDescent="0.2">
      <c r="A558" s="61">
        <f t="shared" si="71"/>
        <v>14</v>
      </c>
      <c r="B558" s="64" t="s">
        <v>550</v>
      </c>
      <c r="C558" s="61">
        <v>1955</v>
      </c>
      <c r="D558" s="24"/>
      <c r="E558" s="61" t="s">
        <v>43</v>
      </c>
      <c r="F558" s="64" t="s">
        <v>54</v>
      </c>
      <c r="G558" s="61">
        <v>2</v>
      </c>
      <c r="H558" s="61">
        <v>2</v>
      </c>
      <c r="I558" s="66">
        <v>406.7</v>
      </c>
      <c r="J558" s="66">
        <v>337</v>
      </c>
      <c r="K558" s="61">
        <v>285.39999999999998</v>
      </c>
      <c r="L558" s="61">
        <v>8</v>
      </c>
      <c r="M558" s="66">
        <f>'Раздел 2'!C558</f>
        <v>32714</v>
      </c>
      <c r="N558" s="66">
        <v>0</v>
      </c>
      <c r="O558" s="66">
        <v>0</v>
      </c>
      <c r="P558" s="66">
        <f t="shared" si="69"/>
        <v>32714</v>
      </c>
      <c r="Q558" s="70">
        <f t="shared" si="70"/>
        <v>97.074183976261125</v>
      </c>
      <c r="R558" s="61">
        <v>12882.22</v>
      </c>
      <c r="S558" s="61">
        <v>2020</v>
      </c>
      <c r="T558" s="32"/>
    </row>
    <row r="559" spans="1:20" s="2" customFormat="1" ht="12.75" customHeight="1" x14ac:dyDescent="0.2">
      <c r="A559" s="245" t="s">
        <v>551</v>
      </c>
      <c r="B559" s="245"/>
      <c r="C559" s="45">
        <v>14</v>
      </c>
      <c r="D559" s="45"/>
      <c r="E559" s="45"/>
      <c r="F559" s="43"/>
      <c r="G559" s="45"/>
      <c r="H559" s="46"/>
      <c r="I559" s="50">
        <f t="shared" ref="I559:P559" si="72">SUM(I545:I558)</f>
        <v>7308.24</v>
      </c>
      <c r="J559" s="50">
        <f t="shared" si="72"/>
        <v>6602.22</v>
      </c>
      <c r="K559" s="50">
        <f t="shared" si="72"/>
        <v>5715.18</v>
      </c>
      <c r="L559" s="50">
        <f t="shared" si="72"/>
        <v>168</v>
      </c>
      <c r="M559" s="50">
        <f t="shared" si="72"/>
        <v>21288732.012883998</v>
      </c>
      <c r="N559" s="50">
        <f t="shared" si="72"/>
        <v>0</v>
      </c>
      <c r="O559" s="50">
        <f t="shared" si="72"/>
        <v>0</v>
      </c>
      <c r="P559" s="50">
        <f t="shared" si="72"/>
        <v>21288732.012883998</v>
      </c>
      <c r="Q559" s="82"/>
      <c r="R559" s="82"/>
      <c r="S559" s="45"/>
      <c r="T559" s="32"/>
    </row>
    <row r="560" spans="1:20" s="2" customFormat="1" ht="12.75" customHeight="1" x14ac:dyDescent="0.2">
      <c r="A560" s="61">
        <v>1</v>
      </c>
      <c r="B560" s="64" t="s">
        <v>552</v>
      </c>
      <c r="C560" s="61" t="s">
        <v>541</v>
      </c>
      <c r="D560" s="24"/>
      <c r="E560" s="61" t="s">
        <v>43</v>
      </c>
      <c r="F560" s="64" t="s">
        <v>54</v>
      </c>
      <c r="G560" s="61">
        <v>2</v>
      </c>
      <c r="H560" s="65">
        <v>1</v>
      </c>
      <c r="I560" s="66">
        <v>347</v>
      </c>
      <c r="J560" s="66">
        <v>318.5</v>
      </c>
      <c r="K560" s="66">
        <v>318.5</v>
      </c>
      <c r="L560" s="65">
        <v>10</v>
      </c>
      <c r="M560" s="66">
        <v>25658</v>
      </c>
      <c r="N560" s="66">
        <v>0</v>
      </c>
      <c r="O560" s="66">
        <v>0</v>
      </c>
      <c r="P560" s="66">
        <f>M560</f>
        <v>25658</v>
      </c>
      <c r="Q560" s="70">
        <f>P560/J560</f>
        <v>80.558869701726849</v>
      </c>
      <c r="R560" s="61">
        <v>12882.22</v>
      </c>
      <c r="S560" s="61">
        <v>2021</v>
      </c>
      <c r="T560" s="32"/>
    </row>
    <row r="561" spans="1:20" s="2" customFormat="1" ht="12.75" customHeight="1" x14ac:dyDescent="0.2">
      <c r="A561" s="61">
        <v>2</v>
      </c>
      <c r="B561" s="64" t="s">
        <v>553</v>
      </c>
      <c r="C561" s="61" t="s">
        <v>432</v>
      </c>
      <c r="D561" s="24"/>
      <c r="E561" s="61" t="s">
        <v>43</v>
      </c>
      <c r="F561" s="64" t="s">
        <v>54</v>
      </c>
      <c r="G561" s="61">
        <v>2</v>
      </c>
      <c r="H561" s="65">
        <v>1</v>
      </c>
      <c r="I561" s="66">
        <v>348.8</v>
      </c>
      <c r="J561" s="66">
        <v>328.3</v>
      </c>
      <c r="K561" s="66">
        <v>151.9</v>
      </c>
      <c r="L561" s="65">
        <v>12</v>
      </c>
      <c r="M561" s="66">
        <v>25658</v>
      </c>
      <c r="N561" s="66">
        <v>0</v>
      </c>
      <c r="O561" s="66">
        <v>0</v>
      </c>
      <c r="P561" s="66">
        <f>M561</f>
        <v>25658</v>
      </c>
      <c r="Q561" s="70">
        <f>P561/J561</f>
        <v>78.154127322570815</v>
      </c>
      <c r="R561" s="61">
        <v>12882.22</v>
      </c>
      <c r="S561" s="61">
        <v>2021</v>
      </c>
      <c r="T561" s="32"/>
    </row>
    <row r="562" spans="1:20" s="2" customFormat="1" ht="12.75" customHeight="1" x14ac:dyDescent="0.2">
      <c r="A562" s="61">
        <v>3</v>
      </c>
      <c r="B562" s="64" t="s">
        <v>554</v>
      </c>
      <c r="C562" s="61" t="s">
        <v>541</v>
      </c>
      <c r="D562" s="24"/>
      <c r="E562" s="61" t="s">
        <v>43</v>
      </c>
      <c r="F562" s="64" t="s">
        <v>54</v>
      </c>
      <c r="G562" s="61">
        <v>2</v>
      </c>
      <c r="H562" s="65">
        <v>1</v>
      </c>
      <c r="I562" s="66">
        <v>342.1</v>
      </c>
      <c r="J562" s="66">
        <v>322</v>
      </c>
      <c r="K562" s="66">
        <v>193.2</v>
      </c>
      <c r="L562" s="65">
        <v>15</v>
      </c>
      <c r="M562" s="66">
        <v>25658</v>
      </c>
      <c r="N562" s="66">
        <v>0</v>
      </c>
      <c r="O562" s="66">
        <v>0</v>
      </c>
      <c r="P562" s="66">
        <f>M562</f>
        <v>25658</v>
      </c>
      <c r="Q562" s="70">
        <f>P562/J562</f>
        <v>79.683229813664596</v>
      </c>
      <c r="R562" s="61">
        <v>12882.22</v>
      </c>
      <c r="S562" s="61">
        <v>2021</v>
      </c>
      <c r="T562" s="32"/>
    </row>
    <row r="563" spans="1:20" s="2" customFormat="1" ht="12.75" customHeight="1" x14ac:dyDescent="0.2">
      <c r="A563" s="245" t="s">
        <v>555</v>
      </c>
      <c r="B563" s="245"/>
      <c r="C563" s="45">
        <v>3</v>
      </c>
      <c r="D563" s="45"/>
      <c r="E563" s="45"/>
      <c r="F563" s="43"/>
      <c r="G563" s="45"/>
      <c r="H563" s="46"/>
      <c r="I563" s="50">
        <f t="shared" ref="I563:P563" si="73">SUM(I560:I562)</f>
        <v>1037.9000000000001</v>
      </c>
      <c r="J563" s="50">
        <f t="shared" si="73"/>
        <v>968.8</v>
      </c>
      <c r="K563" s="50">
        <f t="shared" si="73"/>
        <v>663.59999999999991</v>
      </c>
      <c r="L563" s="50">
        <f t="shared" si="73"/>
        <v>37</v>
      </c>
      <c r="M563" s="50">
        <f t="shared" si="73"/>
        <v>76974</v>
      </c>
      <c r="N563" s="50">
        <f t="shared" si="73"/>
        <v>0</v>
      </c>
      <c r="O563" s="50">
        <f t="shared" si="73"/>
        <v>0</v>
      </c>
      <c r="P563" s="50">
        <f t="shared" si="73"/>
        <v>76974</v>
      </c>
      <c r="Q563" s="82"/>
      <c r="R563" s="82"/>
      <c r="S563" s="45"/>
      <c r="T563" s="32"/>
    </row>
    <row r="564" spans="1:20" s="81" customFormat="1" ht="12.75" customHeight="1" x14ac:dyDescent="0.2">
      <c r="A564" s="244" t="s">
        <v>556</v>
      </c>
      <c r="B564" s="244"/>
      <c r="C564" s="92">
        <f>C563+C559+C544</f>
        <v>59</v>
      </c>
      <c r="D564" s="92"/>
      <c r="E564" s="92"/>
      <c r="F564" s="93"/>
      <c r="G564" s="92"/>
      <c r="H564" s="92"/>
      <c r="I564" s="94">
        <f>I563+I559+I544</f>
        <v>34161.5</v>
      </c>
      <c r="J564" s="94">
        <f>J563+J559+J544</f>
        <v>30632.44</v>
      </c>
      <c r="K564" s="94">
        <f>K563+K559+K544</f>
        <v>23554.1</v>
      </c>
      <c r="L564" s="99">
        <f>L563+L559+L544</f>
        <v>681</v>
      </c>
      <c r="M564" s="94">
        <f>M544+M559+M563</f>
        <v>26261744.325183999</v>
      </c>
      <c r="N564" s="92"/>
      <c r="O564" s="92"/>
      <c r="P564" s="94">
        <f>P563+P559+P544</f>
        <v>26261744.325183999</v>
      </c>
      <c r="Q564" s="88"/>
      <c r="R564" s="88"/>
      <c r="S564" s="29"/>
      <c r="T564" s="80"/>
    </row>
    <row r="565" spans="1:20" s="2" customFormat="1" ht="12.75" customHeight="1" x14ac:dyDescent="0.2">
      <c r="A565" s="61"/>
      <c r="B565" s="62" t="s">
        <v>557</v>
      </c>
      <c r="C565" s="63"/>
      <c r="D565" s="61"/>
      <c r="E565" s="61"/>
      <c r="F565" s="64"/>
      <c r="G565" s="61"/>
      <c r="H565" s="65"/>
      <c r="I565" s="66"/>
      <c r="J565" s="66"/>
      <c r="K565" s="66"/>
      <c r="L565" s="65"/>
      <c r="M565" s="66"/>
      <c r="N565" s="66"/>
      <c r="O565" s="66"/>
      <c r="P565" s="67"/>
      <c r="Q565" s="70"/>
      <c r="R565" s="69"/>
      <c r="S565" s="61"/>
      <c r="T565" s="32"/>
    </row>
    <row r="566" spans="1:20" s="81" customFormat="1" ht="12.75" customHeight="1" x14ac:dyDescent="0.2">
      <c r="A566" s="61">
        <v>1</v>
      </c>
      <c r="B566" s="64" t="s">
        <v>558</v>
      </c>
      <c r="C566" s="61">
        <v>1967</v>
      </c>
      <c r="D566" s="61">
        <v>1981</v>
      </c>
      <c r="E566" s="61" t="s">
        <v>43</v>
      </c>
      <c r="F566" s="64" t="s">
        <v>44</v>
      </c>
      <c r="G566" s="61">
        <v>2</v>
      </c>
      <c r="H566" s="65">
        <v>1</v>
      </c>
      <c r="I566" s="66">
        <v>349.8</v>
      </c>
      <c r="J566" s="66">
        <v>324.60000000000002</v>
      </c>
      <c r="K566" s="61">
        <v>74.8</v>
      </c>
      <c r="L566" s="65">
        <v>8</v>
      </c>
      <c r="M566" s="66">
        <v>21699</v>
      </c>
      <c r="N566" s="66">
        <v>0</v>
      </c>
      <c r="O566" s="66">
        <v>0</v>
      </c>
      <c r="P566" s="66">
        <f>M566</f>
        <v>21699</v>
      </c>
      <c r="Q566" s="70">
        <f>P566/J566</f>
        <v>66.848428835489827</v>
      </c>
      <c r="R566" s="61">
        <v>11111.76</v>
      </c>
      <c r="S566" s="61">
        <v>2019</v>
      </c>
      <c r="T566" s="80"/>
    </row>
    <row r="567" spans="1:20" s="81" customFormat="1" ht="12.75" customHeight="1" x14ac:dyDescent="0.2">
      <c r="A567" s="61">
        <f>A566+1</f>
        <v>2</v>
      </c>
      <c r="B567" s="64" t="s">
        <v>559</v>
      </c>
      <c r="C567" s="61">
        <v>1965</v>
      </c>
      <c r="D567" s="61"/>
      <c r="E567" s="61" t="s">
        <v>43</v>
      </c>
      <c r="F567" s="64" t="s">
        <v>44</v>
      </c>
      <c r="G567" s="61">
        <v>2</v>
      </c>
      <c r="H567" s="65">
        <v>1</v>
      </c>
      <c r="I567" s="66">
        <v>350.92</v>
      </c>
      <c r="J567" s="66">
        <v>325.16000000000003</v>
      </c>
      <c r="K567" s="61">
        <v>239.65</v>
      </c>
      <c r="L567" s="65">
        <v>8</v>
      </c>
      <c r="M567" s="66">
        <v>21556</v>
      </c>
      <c r="N567" s="66">
        <v>0</v>
      </c>
      <c r="O567" s="66">
        <v>0</v>
      </c>
      <c r="P567" s="66">
        <f>M567</f>
        <v>21556</v>
      </c>
      <c r="Q567" s="70">
        <f>P567/J567</f>
        <v>66.293517037766023</v>
      </c>
      <c r="R567" s="61">
        <v>11111.76</v>
      </c>
      <c r="S567" s="61">
        <v>2019</v>
      </c>
      <c r="T567" s="80"/>
    </row>
    <row r="568" spans="1:20" s="81" customFormat="1" ht="12.75" customHeight="1" x14ac:dyDescent="0.2">
      <c r="A568" s="61">
        <f>A567+1</f>
        <v>3</v>
      </c>
      <c r="B568" s="64" t="s">
        <v>560</v>
      </c>
      <c r="C568" s="61">
        <v>1965</v>
      </c>
      <c r="D568" s="61">
        <v>1977</v>
      </c>
      <c r="E568" s="61" t="s">
        <v>43</v>
      </c>
      <c r="F568" s="64" t="s">
        <v>44</v>
      </c>
      <c r="G568" s="61">
        <v>2</v>
      </c>
      <c r="H568" s="65">
        <v>1</v>
      </c>
      <c r="I568" s="66">
        <v>347</v>
      </c>
      <c r="J568" s="66">
        <v>322</v>
      </c>
      <c r="K568" s="61">
        <v>198.6</v>
      </c>
      <c r="L568" s="65">
        <v>8</v>
      </c>
      <c r="M568" s="66">
        <v>21728</v>
      </c>
      <c r="N568" s="66">
        <v>0</v>
      </c>
      <c r="O568" s="66">
        <v>0</v>
      </c>
      <c r="P568" s="66">
        <f>M568</f>
        <v>21728</v>
      </c>
      <c r="Q568" s="70">
        <f>P568/J568</f>
        <v>67.478260869565219</v>
      </c>
      <c r="R568" s="61">
        <v>11111.76</v>
      </c>
      <c r="S568" s="61">
        <v>2019</v>
      </c>
      <c r="T568" s="80"/>
    </row>
    <row r="569" spans="1:20" s="81" customFormat="1" ht="12.75" customHeight="1" x14ac:dyDescent="0.2">
      <c r="A569" s="61">
        <f>A568+1</f>
        <v>4</v>
      </c>
      <c r="B569" s="64" t="s">
        <v>561</v>
      </c>
      <c r="C569" s="61">
        <v>1965</v>
      </c>
      <c r="D569" s="61"/>
      <c r="E569" s="61" t="s">
        <v>43</v>
      </c>
      <c r="F569" s="64" t="s">
        <v>54</v>
      </c>
      <c r="G569" s="61">
        <v>2</v>
      </c>
      <c r="H569" s="65">
        <v>1</v>
      </c>
      <c r="I569" s="66">
        <v>336</v>
      </c>
      <c r="J569" s="66">
        <v>331.9</v>
      </c>
      <c r="K569" s="61">
        <v>166.2</v>
      </c>
      <c r="L569" s="65">
        <v>8</v>
      </c>
      <c r="M569" s="66">
        <v>32219</v>
      </c>
      <c r="N569" s="66">
        <v>0</v>
      </c>
      <c r="O569" s="66">
        <v>0</v>
      </c>
      <c r="P569" s="66">
        <f>M569</f>
        <v>32219</v>
      </c>
      <c r="Q569" s="70">
        <f>P569/J569</f>
        <v>97.074420006025917</v>
      </c>
      <c r="R569" s="61">
        <v>12882.22</v>
      </c>
      <c r="S569" s="61">
        <v>2019</v>
      </c>
      <c r="T569" s="80"/>
    </row>
    <row r="570" spans="1:20" s="2" customFormat="1" ht="12.75" customHeight="1" x14ac:dyDescent="0.2">
      <c r="A570" s="245" t="s">
        <v>562</v>
      </c>
      <c r="B570" s="245"/>
      <c r="C570" s="45">
        <v>4</v>
      </c>
      <c r="D570" s="45"/>
      <c r="E570" s="45"/>
      <c r="F570" s="43"/>
      <c r="G570" s="45"/>
      <c r="H570" s="46"/>
      <c r="I570" s="50">
        <f>SUM(I566:I569)</f>
        <v>1383.72</v>
      </c>
      <c r="J570" s="50">
        <f>SUM(J566:J569)</f>
        <v>1303.6599999999999</v>
      </c>
      <c r="K570" s="45">
        <f>SUM(K566:K569)</f>
        <v>679.25</v>
      </c>
      <c r="L570" s="45">
        <f>SUM(L566:L569)</f>
        <v>32</v>
      </c>
      <c r="M570" s="50">
        <f>SUM(M566:M569)</f>
        <v>97202</v>
      </c>
      <c r="N570" s="45"/>
      <c r="O570" s="45"/>
      <c r="P570" s="50">
        <f>SUM(P566:P569)</f>
        <v>97202</v>
      </c>
      <c r="Q570" s="82"/>
      <c r="R570" s="82"/>
      <c r="S570" s="45"/>
      <c r="T570" s="32"/>
    </row>
    <row r="571" spans="1:20" s="2" customFormat="1" ht="12.75" customHeight="1" x14ac:dyDescent="0.2">
      <c r="A571" s="61">
        <v>1</v>
      </c>
      <c r="B571" s="64" t="s">
        <v>563</v>
      </c>
      <c r="C571" s="61">
        <v>1966</v>
      </c>
      <c r="D571" s="24"/>
      <c r="E571" s="61" t="s">
        <v>43</v>
      </c>
      <c r="F571" s="64" t="s">
        <v>324</v>
      </c>
      <c r="G571" s="61">
        <v>2</v>
      </c>
      <c r="H571" s="61">
        <v>1</v>
      </c>
      <c r="I571" s="66">
        <v>334</v>
      </c>
      <c r="J571" s="66">
        <v>286</v>
      </c>
      <c r="K571" s="61">
        <v>150.4</v>
      </c>
      <c r="L571" s="61">
        <v>12</v>
      </c>
      <c r="M571" s="66">
        <v>18736</v>
      </c>
      <c r="N571" s="66">
        <v>0</v>
      </c>
      <c r="O571" s="66">
        <v>0</v>
      </c>
      <c r="P571" s="66">
        <f t="shared" ref="P571:P577" si="74">M571</f>
        <v>18736</v>
      </c>
      <c r="Q571" s="70">
        <f t="shared" ref="Q571:Q577" si="75">P571/J571</f>
        <v>65.510489510489506</v>
      </c>
      <c r="R571" s="61">
        <v>12882.22</v>
      </c>
      <c r="S571" s="61">
        <v>2020</v>
      </c>
      <c r="T571" s="32"/>
    </row>
    <row r="572" spans="1:20" s="2" customFormat="1" ht="12.75" customHeight="1" x14ac:dyDescent="0.2">
      <c r="A572" s="61">
        <f t="shared" ref="A572:A577" si="76">A571+1</f>
        <v>2</v>
      </c>
      <c r="B572" s="64" t="s">
        <v>564</v>
      </c>
      <c r="C572" s="61">
        <v>1966</v>
      </c>
      <c r="D572" s="24"/>
      <c r="E572" s="61" t="s">
        <v>43</v>
      </c>
      <c r="F572" s="64" t="s">
        <v>324</v>
      </c>
      <c r="G572" s="61">
        <v>2</v>
      </c>
      <c r="H572" s="61">
        <v>1</v>
      </c>
      <c r="I572" s="66">
        <v>332.5</v>
      </c>
      <c r="J572" s="66">
        <v>193</v>
      </c>
      <c r="K572" s="61">
        <v>85.1</v>
      </c>
      <c r="L572" s="61">
        <v>14</v>
      </c>
      <c r="M572" s="66">
        <v>18736</v>
      </c>
      <c r="N572" s="66">
        <v>0</v>
      </c>
      <c r="O572" s="66">
        <v>0</v>
      </c>
      <c r="P572" s="66">
        <f t="shared" si="74"/>
        <v>18736</v>
      </c>
      <c r="Q572" s="70">
        <f t="shared" si="75"/>
        <v>97.07772020725389</v>
      </c>
      <c r="R572" s="61">
        <v>12882.22</v>
      </c>
      <c r="S572" s="61">
        <v>2020</v>
      </c>
      <c r="T572" s="32"/>
    </row>
    <row r="573" spans="1:20" s="2" customFormat="1" ht="12.75" customHeight="1" x14ac:dyDescent="0.2">
      <c r="A573" s="61">
        <f t="shared" si="76"/>
        <v>3</v>
      </c>
      <c r="B573" s="64" t="s">
        <v>565</v>
      </c>
      <c r="C573" s="61">
        <v>1966</v>
      </c>
      <c r="D573" s="24"/>
      <c r="E573" s="61" t="s">
        <v>43</v>
      </c>
      <c r="F573" s="64" t="s">
        <v>324</v>
      </c>
      <c r="G573" s="61">
        <v>2</v>
      </c>
      <c r="H573" s="61">
        <v>1</v>
      </c>
      <c r="I573" s="66">
        <v>327</v>
      </c>
      <c r="J573" s="66">
        <v>196</v>
      </c>
      <c r="K573" s="61">
        <v>85.1</v>
      </c>
      <c r="L573" s="61">
        <v>8</v>
      </c>
      <c r="M573" s="66">
        <v>19026</v>
      </c>
      <c r="N573" s="66">
        <v>0</v>
      </c>
      <c r="O573" s="66">
        <v>0</v>
      </c>
      <c r="P573" s="66">
        <f t="shared" si="74"/>
        <v>19026</v>
      </c>
      <c r="Q573" s="70">
        <f t="shared" si="75"/>
        <v>97.071428571428569</v>
      </c>
      <c r="R573" s="61">
        <v>12882.22</v>
      </c>
      <c r="S573" s="61">
        <v>2020</v>
      </c>
      <c r="T573" s="32"/>
    </row>
    <row r="574" spans="1:20" s="2" customFormat="1" ht="12.75" customHeight="1" x14ac:dyDescent="0.2">
      <c r="A574" s="61">
        <f t="shared" si="76"/>
        <v>4</v>
      </c>
      <c r="B574" s="64" t="s">
        <v>566</v>
      </c>
      <c r="C574" s="61">
        <v>1966</v>
      </c>
      <c r="D574" s="24"/>
      <c r="E574" s="61" t="s">
        <v>43</v>
      </c>
      <c r="F574" s="64" t="s">
        <v>324</v>
      </c>
      <c r="G574" s="61">
        <v>2</v>
      </c>
      <c r="H574" s="61">
        <v>1</v>
      </c>
      <c r="I574" s="66">
        <v>324</v>
      </c>
      <c r="J574" s="66">
        <v>196</v>
      </c>
      <c r="K574" s="61">
        <v>85.1</v>
      </c>
      <c r="L574" s="61">
        <v>8</v>
      </c>
      <c r="M574" s="66">
        <v>19026</v>
      </c>
      <c r="N574" s="66">
        <v>0</v>
      </c>
      <c r="O574" s="66">
        <v>0</v>
      </c>
      <c r="P574" s="66">
        <f t="shared" si="74"/>
        <v>19026</v>
      </c>
      <c r="Q574" s="70">
        <f t="shared" si="75"/>
        <v>97.071428571428569</v>
      </c>
      <c r="R574" s="61">
        <v>12882.22</v>
      </c>
      <c r="S574" s="61">
        <v>2020</v>
      </c>
      <c r="T574" s="32"/>
    </row>
    <row r="575" spans="1:20" s="2" customFormat="1" ht="12.75" customHeight="1" x14ac:dyDescent="0.2">
      <c r="A575" s="61">
        <f t="shared" si="76"/>
        <v>5</v>
      </c>
      <c r="B575" s="64" t="s">
        <v>567</v>
      </c>
      <c r="C575" s="61">
        <v>1966</v>
      </c>
      <c r="D575" s="24"/>
      <c r="E575" s="61" t="s">
        <v>43</v>
      </c>
      <c r="F575" s="64" t="s">
        <v>324</v>
      </c>
      <c r="G575" s="61">
        <v>2</v>
      </c>
      <c r="H575" s="61">
        <v>1</v>
      </c>
      <c r="I575" s="66">
        <v>317.51</v>
      </c>
      <c r="J575" s="66">
        <v>198</v>
      </c>
      <c r="K575" s="61">
        <v>85.1</v>
      </c>
      <c r="L575" s="61">
        <v>9</v>
      </c>
      <c r="M575" s="66">
        <v>19221</v>
      </c>
      <c r="N575" s="66">
        <v>0</v>
      </c>
      <c r="O575" s="66">
        <v>0</v>
      </c>
      <c r="P575" s="66">
        <f t="shared" si="74"/>
        <v>19221</v>
      </c>
      <c r="Q575" s="70">
        <f t="shared" si="75"/>
        <v>97.075757575757578</v>
      </c>
      <c r="R575" s="61">
        <v>12882.22</v>
      </c>
      <c r="S575" s="61">
        <v>2020</v>
      </c>
      <c r="T575" s="32"/>
    </row>
    <row r="576" spans="1:20" s="2" customFormat="1" ht="12.75" customHeight="1" x14ac:dyDescent="0.2">
      <c r="A576" s="61">
        <f t="shared" si="76"/>
        <v>6</v>
      </c>
      <c r="B576" s="64" t="s">
        <v>568</v>
      </c>
      <c r="C576" s="61">
        <v>1966</v>
      </c>
      <c r="D576" s="24"/>
      <c r="E576" s="61" t="s">
        <v>43</v>
      </c>
      <c r="F576" s="64" t="s">
        <v>324</v>
      </c>
      <c r="G576" s="61">
        <v>2</v>
      </c>
      <c r="H576" s="61">
        <v>1</v>
      </c>
      <c r="I576" s="66">
        <v>327</v>
      </c>
      <c r="J576" s="66">
        <v>197</v>
      </c>
      <c r="K576" s="61">
        <v>200.5</v>
      </c>
      <c r="L576" s="61">
        <v>8</v>
      </c>
      <c r="M576" s="66">
        <v>19129</v>
      </c>
      <c r="N576" s="66">
        <v>0</v>
      </c>
      <c r="O576" s="66">
        <v>0</v>
      </c>
      <c r="P576" s="66">
        <f t="shared" si="74"/>
        <v>19129</v>
      </c>
      <c r="Q576" s="70">
        <f t="shared" si="75"/>
        <v>97.101522842639596</v>
      </c>
      <c r="R576" s="64">
        <v>12882.22</v>
      </c>
      <c r="S576" s="61">
        <v>2020</v>
      </c>
      <c r="T576" s="32"/>
    </row>
    <row r="577" spans="1:25" s="2" customFormat="1" ht="12.75" customHeight="1" x14ac:dyDescent="0.2">
      <c r="A577" s="61">
        <f t="shared" si="76"/>
        <v>7</v>
      </c>
      <c r="B577" s="64" t="s">
        <v>569</v>
      </c>
      <c r="C577" s="61">
        <v>1965</v>
      </c>
      <c r="D577" s="24"/>
      <c r="E577" s="61" t="s">
        <v>43</v>
      </c>
      <c r="F577" s="64" t="s">
        <v>324</v>
      </c>
      <c r="G577" s="61">
        <v>2</v>
      </c>
      <c r="H577" s="61">
        <v>1</v>
      </c>
      <c r="I577" s="66">
        <v>321</v>
      </c>
      <c r="J577" s="66">
        <v>195</v>
      </c>
      <c r="K577" s="61">
        <v>160.80000000000001</v>
      </c>
      <c r="L577" s="61">
        <v>12</v>
      </c>
      <c r="M577" s="66">
        <v>18930</v>
      </c>
      <c r="N577" s="66">
        <v>0</v>
      </c>
      <c r="O577" s="66">
        <v>0</v>
      </c>
      <c r="P577" s="66">
        <f t="shared" si="74"/>
        <v>18930</v>
      </c>
      <c r="Q577" s="70">
        <f t="shared" si="75"/>
        <v>97.07692307692308</v>
      </c>
      <c r="R577" s="64">
        <v>12882.22</v>
      </c>
      <c r="S577" s="61">
        <v>2020</v>
      </c>
      <c r="T577" s="32"/>
    </row>
    <row r="578" spans="1:25" s="2" customFormat="1" ht="12.75" customHeight="1" x14ac:dyDescent="0.2">
      <c r="A578" s="245" t="s">
        <v>570</v>
      </c>
      <c r="B578" s="245"/>
      <c r="C578" s="45">
        <v>7</v>
      </c>
      <c r="D578" s="45"/>
      <c r="E578" s="45"/>
      <c r="F578" s="96"/>
      <c r="G578" s="45"/>
      <c r="H578" s="46"/>
      <c r="I578" s="50">
        <f>SUM(I571:I577)</f>
        <v>2283.0100000000002</v>
      </c>
      <c r="J578" s="50">
        <f>SUM(J571:J577)</f>
        <v>1461</v>
      </c>
      <c r="K578" s="50">
        <f>SUM(K571:K577)</f>
        <v>852.10000000000014</v>
      </c>
      <c r="L578" s="100">
        <f>SUM(L571:L577)</f>
        <v>71</v>
      </c>
      <c r="M578" s="50">
        <f>SUM(M571:M577)</f>
        <v>132804</v>
      </c>
      <c r="N578" s="45"/>
      <c r="O578" s="45"/>
      <c r="P578" s="50">
        <f>SUM(P571:P577)</f>
        <v>132804</v>
      </c>
      <c r="Q578" s="82"/>
      <c r="R578" s="82"/>
      <c r="S578" s="45"/>
      <c r="T578" s="32"/>
    </row>
    <row r="579" spans="1:25" s="2" customFormat="1" ht="12.75" customHeight="1" x14ac:dyDescent="0.2">
      <c r="A579" s="61">
        <v>1</v>
      </c>
      <c r="B579" s="64" t="s">
        <v>571</v>
      </c>
      <c r="C579" s="61">
        <v>1966</v>
      </c>
      <c r="D579" s="61"/>
      <c r="E579" s="61" t="s">
        <v>43</v>
      </c>
      <c r="F579" s="64" t="s">
        <v>44</v>
      </c>
      <c r="G579" s="61">
        <v>2</v>
      </c>
      <c r="H579" s="65">
        <v>1</v>
      </c>
      <c r="I579" s="66">
        <v>340.8</v>
      </c>
      <c r="J579" s="66">
        <v>340.3</v>
      </c>
      <c r="K579" s="66">
        <v>52.3</v>
      </c>
      <c r="L579" s="61">
        <v>15</v>
      </c>
      <c r="M579" s="66">
        <v>110116.3158</v>
      </c>
      <c r="N579" s="66">
        <v>0</v>
      </c>
      <c r="O579" s="66">
        <v>0</v>
      </c>
      <c r="P579" s="66">
        <v>110116.3158</v>
      </c>
      <c r="Q579" s="70">
        <f>P579/J579</f>
        <v>323.58599999999996</v>
      </c>
      <c r="R579" s="61">
        <v>12882.22</v>
      </c>
      <c r="S579" s="61">
        <v>2021</v>
      </c>
      <c r="U579" s="6"/>
      <c r="Y579" s="32"/>
    </row>
    <row r="580" spans="1:25" s="2" customFormat="1" ht="12.75" customHeight="1" x14ac:dyDescent="0.2">
      <c r="A580" s="61">
        <v>2</v>
      </c>
      <c r="B580" s="64" t="s">
        <v>572</v>
      </c>
      <c r="C580" s="61">
        <v>1966</v>
      </c>
      <c r="D580" s="61"/>
      <c r="E580" s="61" t="s">
        <v>43</v>
      </c>
      <c r="F580" s="64" t="s">
        <v>44</v>
      </c>
      <c r="G580" s="61">
        <v>2</v>
      </c>
      <c r="H580" s="65">
        <v>1</v>
      </c>
      <c r="I580" s="66">
        <v>323.58</v>
      </c>
      <c r="J580" s="66">
        <v>323.58</v>
      </c>
      <c r="K580" s="66">
        <v>236.28</v>
      </c>
      <c r="L580" s="61">
        <v>8</v>
      </c>
      <c r="M580" s="66">
        <v>104705.95788</v>
      </c>
      <c r="N580" s="66">
        <v>0</v>
      </c>
      <c r="O580" s="66">
        <v>0</v>
      </c>
      <c r="P580" s="66">
        <v>104705.95788</v>
      </c>
      <c r="Q580" s="70">
        <f>P580/J580</f>
        <v>323.58600000000001</v>
      </c>
      <c r="R580" s="61">
        <v>12882.22</v>
      </c>
      <c r="S580" s="61">
        <v>2021</v>
      </c>
      <c r="U580" s="6"/>
      <c r="Y580" s="32"/>
    </row>
    <row r="581" spans="1:25" s="2" customFormat="1" ht="12.75" customHeight="1" x14ac:dyDescent="0.2">
      <c r="A581" s="245" t="s">
        <v>573</v>
      </c>
      <c r="B581" s="245"/>
      <c r="C581" s="45">
        <v>2</v>
      </c>
      <c r="D581" s="45"/>
      <c r="E581" s="45"/>
      <c r="F581" s="43"/>
      <c r="G581" s="45"/>
      <c r="H581" s="46"/>
      <c r="I581" s="50">
        <f t="shared" ref="I581:P581" si="77">SUM(I579:I580)</f>
        <v>664.38</v>
      </c>
      <c r="J581" s="50">
        <f t="shared" si="77"/>
        <v>663.88</v>
      </c>
      <c r="K581" s="50">
        <f t="shared" si="77"/>
        <v>288.58</v>
      </c>
      <c r="L581" s="50">
        <f t="shared" si="77"/>
        <v>23</v>
      </c>
      <c r="M581" s="50">
        <f t="shared" si="77"/>
        <v>214822.27367999998</v>
      </c>
      <c r="N581" s="50">
        <f t="shared" si="77"/>
        <v>0</v>
      </c>
      <c r="O581" s="50">
        <f t="shared" si="77"/>
        <v>0</v>
      </c>
      <c r="P581" s="50">
        <f t="shared" si="77"/>
        <v>214822.27367999998</v>
      </c>
      <c r="Q581" s="82"/>
      <c r="R581" s="82"/>
      <c r="S581" s="45"/>
      <c r="T581" s="32"/>
    </row>
    <row r="582" spans="1:25" s="81" customFormat="1" ht="12.75" customHeight="1" x14ac:dyDescent="0.2">
      <c r="A582" s="244" t="s">
        <v>574</v>
      </c>
      <c r="B582" s="244"/>
      <c r="C582" s="92">
        <f>C581+C578+C570</f>
        <v>13</v>
      </c>
      <c r="D582" s="92"/>
      <c r="E582" s="92"/>
      <c r="F582" s="93"/>
      <c r="G582" s="92"/>
      <c r="H582" s="92"/>
      <c r="I582" s="94">
        <f>I581+I578+I570</f>
        <v>4331.1100000000006</v>
      </c>
      <c r="J582" s="94">
        <f>J581+J578+J570</f>
        <v>3428.54</v>
      </c>
      <c r="K582" s="94">
        <f>K581+K578+K570</f>
        <v>1819.93</v>
      </c>
      <c r="L582" s="99">
        <f>L581+L578+L570</f>
        <v>126</v>
      </c>
      <c r="M582" s="94">
        <f>M570+M578+M581</f>
        <v>444828.27367999998</v>
      </c>
      <c r="N582" s="92"/>
      <c r="O582" s="92"/>
      <c r="P582" s="94">
        <f>P581+P578+P570</f>
        <v>444828.27367999998</v>
      </c>
      <c r="Q582" s="88"/>
      <c r="R582" s="88"/>
      <c r="S582" s="29"/>
      <c r="T582" s="80"/>
    </row>
    <row r="583" spans="1:25" s="2" customFormat="1" ht="12.75" customHeight="1" x14ac:dyDescent="0.2">
      <c r="A583" s="61"/>
      <c r="B583" s="62" t="s">
        <v>575</v>
      </c>
      <c r="C583" s="63"/>
      <c r="D583" s="61"/>
      <c r="E583" s="61"/>
      <c r="F583" s="64"/>
      <c r="G583" s="61"/>
      <c r="H583" s="65"/>
      <c r="I583" s="66"/>
      <c r="J583" s="66"/>
      <c r="K583" s="66"/>
      <c r="L583" s="65"/>
      <c r="M583" s="66"/>
      <c r="N583" s="66"/>
      <c r="O583" s="66"/>
      <c r="P583" s="67"/>
      <c r="Q583" s="70"/>
      <c r="R583" s="69"/>
      <c r="S583" s="61"/>
      <c r="T583" s="32"/>
    </row>
    <row r="584" spans="1:25" s="2" customFormat="1" ht="12.75" customHeight="1" x14ac:dyDescent="0.2">
      <c r="A584" s="61">
        <v>1</v>
      </c>
      <c r="B584" s="64" t="s">
        <v>576</v>
      </c>
      <c r="C584" s="61">
        <v>1960</v>
      </c>
      <c r="D584" s="61"/>
      <c r="E584" s="61" t="s">
        <v>43</v>
      </c>
      <c r="F584" s="64" t="s">
        <v>44</v>
      </c>
      <c r="G584" s="61">
        <v>2</v>
      </c>
      <c r="H584" s="65">
        <v>1</v>
      </c>
      <c r="I584" s="66">
        <v>337</v>
      </c>
      <c r="J584" s="66">
        <v>336.64</v>
      </c>
      <c r="K584" s="61">
        <v>167.7</v>
      </c>
      <c r="L584" s="65">
        <v>8</v>
      </c>
      <c r="M584" s="66">
        <v>22877</v>
      </c>
      <c r="N584" s="66">
        <v>0</v>
      </c>
      <c r="O584" s="66">
        <v>0</v>
      </c>
      <c r="P584" s="66">
        <f t="shared" ref="P584:P604" si="78">M584</f>
        <v>22877</v>
      </c>
      <c r="Q584" s="70">
        <f t="shared" ref="Q584:Q604" si="79">P584/J584</f>
        <v>67.956867870722434</v>
      </c>
      <c r="R584" s="61">
        <v>11111.76</v>
      </c>
      <c r="S584" s="61">
        <v>2019</v>
      </c>
      <c r="T584" s="32"/>
    </row>
    <row r="585" spans="1:25" s="2" customFormat="1" ht="12.75" customHeight="1" x14ac:dyDescent="0.2">
      <c r="A585" s="61">
        <f t="shared" ref="A585:A604" si="80">A584+1</f>
        <v>2</v>
      </c>
      <c r="B585" s="64" t="s">
        <v>577</v>
      </c>
      <c r="C585" s="61">
        <v>1962</v>
      </c>
      <c r="D585" s="61"/>
      <c r="E585" s="61" t="s">
        <v>43</v>
      </c>
      <c r="F585" s="64" t="s">
        <v>44</v>
      </c>
      <c r="G585" s="61">
        <v>2</v>
      </c>
      <c r="H585" s="65">
        <v>2</v>
      </c>
      <c r="I585" s="66">
        <v>322</v>
      </c>
      <c r="J585" s="66">
        <v>320.99</v>
      </c>
      <c r="K585" s="61">
        <v>161.19999999999999</v>
      </c>
      <c r="L585" s="65">
        <v>10</v>
      </c>
      <c r="M585" s="66">
        <v>26690</v>
      </c>
      <c r="N585" s="66">
        <v>0</v>
      </c>
      <c r="O585" s="66">
        <v>0</v>
      </c>
      <c r="P585" s="66">
        <f t="shared" si="78"/>
        <v>26690</v>
      </c>
      <c r="Q585" s="70">
        <f t="shared" si="79"/>
        <v>83.149007757250999</v>
      </c>
      <c r="R585" s="61">
        <v>11111.76</v>
      </c>
      <c r="S585" s="61">
        <v>2019</v>
      </c>
      <c r="T585" s="32"/>
    </row>
    <row r="586" spans="1:25" s="2" customFormat="1" ht="12.75" customHeight="1" x14ac:dyDescent="0.2">
      <c r="A586" s="61">
        <f t="shared" si="80"/>
        <v>3</v>
      </c>
      <c r="B586" s="64" t="s">
        <v>578</v>
      </c>
      <c r="C586" s="61">
        <v>1962</v>
      </c>
      <c r="D586" s="61"/>
      <c r="E586" s="61" t="s">
        <v>43</v>
      </c>
      <c r="F586" s="64" t="s">
        <v>44</v>
      </c>
      <c r="G586" s="61">
        <v>2</v>
      </c>
      <c r="H586" s="65">
        <v>1</v>
      </c>
      <c r="I586" s="66">
        <v>328.9</v>
      </c>
      <c r="J586" s="66">
        <v>328.8</v>
      </c>
      <c r="K586" s="61">
        <v>153.5</v>
      </c>
      <c r="L586" s="65">
        <v>8</v>
      </c>
      <c r="M586" s="66">
        <v>28354</v>
      </c>
      <c r="N586" s="66">
        <v>0</v>
      </c>
      <c r="O586" s="66">
        <v>0</v>
      </c>
      <c r="P586" s="66">
        <f t="shared" si="78"/>
        <v>28354</v>
      </c>
      <c r="Q586" s="70">
        <f t="shared" si="79"/>
        <v>86.234793187347933</v>
      </c>
      <c r="R586" s="61">
        <v>11111.76</v>
      </c>
      <c r="S586" s="61">
        <v>2019</v>
      </c>
      <c r="T586" s="32"/>
    </row>
    <row r="587" spans="1:25" s="2" customFormat="1" ht="12.75" customHeight="1" x14ac:dyDescent="0.2">
      <c r="A587" s="61">
        <f t="shared" si="80"/>
        <v>4</v>
      </c>
      <c r="B587" s="64" t="s">
        <v>579</v>
      </c>
      <c r="C587" s="61">
        <v>1962</v>
      </c>
      <c r="D587" s="61"/>
      <c r="E587" s="61" t="s">
        <v>43</v>
      </c>
      <c r="F587" s="64" t="s">
        <v>44</v>
      </c>
      <c r="G587" s="61">
        <v>2</v>
      </c>
      <c r="H587" s="65">
        <v>2</v>
      </c>
      <c r="I587" s="66">
        <v>326.5</v>
      </c>
      <c r="J587" s="66">
        <v>323.3</v>
      </c>
      <c r="K587" s="61">
        <v>275.10000000000002</v>
      </c>
      <c r="L587" s="65">
        <v>8</v>
      </c>
      <c r="M587" s="66">
        <v>27508</v>
      </c>
      <c r="N587" s="66">
        <v>0</v>
      </c>
      <c r="O587" s="66">
        <v>0</v>
      </c>
      <c r="P587" s="66">
        <f t="shared" si="78"/>
        <v>27508</v>
      </c>
      <c r="Q587" s="70">
        <f t="shared" si="79"/>
        <v>85.085060315496435</v>
      </c>
      <c r="R587" s="61">
        <v>11111.76</v>
      </c>
      <c r="S587" s="61">
        <v>2019</v>
      </c>
      <c r="T587" s="32"/>
    </row>
    <row r="588" spans="1:25" s="2" customFormat="1" ht="12.75" customHeight="1" x14ac:dyDescent="0.2">
      <c r="A588" s="61">
        <f t="shared" si="80"/>
        <v>5</v>
      </c>
      <c r="B588" s="64" t="s">
        <v>580</v>
      </c>
      <c r="C588" s="61">
        <v>1964</v>
      </c>
      <c r="D588" s="61"/>
      <c r="E588" s="61" t="s">
        <v>43</v>
      </c>
      <c r="F588" s="64" t="s">
        <v>54</v>
      </c>
      <c r="G588" s="61">
        <v>2</v>
      </c>
      <c r="H588" s="65">
        <v>1</v>
      </c>
      <c r="I588" s="66">
        <v>347.7</v>
      </c>
      <c r="J588" s="66">
        <v>322.10000000000002</v>
      </c>
      <c r="K588" s="61">
        <v>113.7</v>
      </c>
      <c r="L588" s="65">
        <v>8</v>
      </c>
      <c r="M588" s="66">
        <v>20845</v>
      </c>
      <c r="N588" s="66">
        <v>0</v>
      </c>
      <c r="O588" s="66">
        <v>0</v>
      </c>
      <c r="P588" s="66">
        <f t="shared" si="78"/>
        <v>20845</v>
      </c>
      <c r="Q588" s="70">
        <f t="shared" si="79"/>
        <v>64.715926730828926</v>
      </c>
      <c r="R588" s="61">
        <v>12882.22</v>
      </c>
      <c r="S588" s="61">
        <v>2019</v>
      </c>
      <c r="T588" s="32"/>
    </row>
    <row r="589" spans="1:25" s="2" customFormat="1" ht="12.75" customHeight="1" x14ac:dyDescent="0.2">
      <c r="A589" s="61">
        <f t="shared" si="80"/>
        <v>6</v>
      </c>
      <c r="B589" s="64" t="s">
        <v>581</v>
      </c>
      <c r="C589" s="61">
        <v>1965</v>
      </c>
      <c r="D589" s="61"/>
      <c r="E589" s="61" t="s">
        <v>43</v>
      </c>
      <c r="F589" s="64" t="s">
        <v>54</v>
      </c>
      <c r="G589" s="61">
        <v>2</v>
      </c>
      <c r="H589" s="65">
        <v>1</v>
      </c>
      <c r="I589" s="66">
        <v>349.9</v>
      </c>
      <c r="J589" s="66">
        <v>324.39999999999998</v>
      </c>
      <c r="K589" s="61">
        <v>76.5</v>
      </c>
      <c r="L589" s="65">
        <v>8</v>
      </c>
      <c r="M589" s="66">
        <v>20994</v>
      </c>
      <c r="N589" s="66">
        <v>0</v>
      </c>
      <c r="O589" s="66">
        <v>0</v>
      </c>
      <c r="P589" s="66">
        <f t="shared" si="78"/>
        <v>20994</v>
      </c>
      <c r="Q589" s="70">
        <f t="shared" si="79"/>
        <v>64.716399506781755</v>
      </c>
      <c r="R589" s="61">
        <v>12882.22</v>
      </c>
      <c r="S589" s="61">
        <v>2019</v>
      </c>
      <c r="T589" s="32"/>
    </row>
    <row r="590" spans="1:25" s="2" customFormat="1" ht="12.75" customHeight="1" x14ac:dyDescent="0.2">
      <c r="A590" s="61">
        <f t="shared" si="80"/>
        <v>7</v>
      </c>
      <c r="B590" s="64" t="s">
        <v>582</v>
      </c>
      <c r="C590" s="61" t="s">
        <v>432</v>
      </c>
      <c r="D590" s="61">
        <v>1988</v>
      </c>
      <c r="E590" s="61" t="s">
        <v>43</v>
      </c>
      <c r="F590" s="64" t="s">
        <v>54</v>
      </c>
      <c r="G590" s="61">
        <v>2</v>
      </c>
      <c r="H590" s="65">
        <v>2</v>
      </c>
      <c r="I590" s="66">
        <v>397.4</v>
      </c>
      <c r="J590" s="66">
        <v>374.5</v>
      </c>
      <c r="K590" s="61">
        <v>227.3</v>
      </c>
      <c r="L590" s="65">
        <v>8</v>
      </c>
      <c r="M590" s="66">
        <v>24240</v>
      </c>
      <c r="N590" s="66">
        <v>0</v>
      </c>
      <c r="O590" s="66">
        <v>0</v>
      </c>
      <c r="P590" s="66">
        <f t="shared" si="78"/>
        <v>24240</v>
      </c>
      <c r="Q590" s="70">
        <f t="shared" si="79"/>
        <v>64.726301735647525</v>
      </c>
      <c r="R590" s="61">
        <v>11111.76</v>
      </c>
      <c r="S590" s="61">
        <v>2019</v>
      </c>
      <c r="T590" s="32"/>
    </row>
    <row r="591" spans="1:25" s="2" customFormat="1" ht="12.75" customHeight="1" x14ac:dyDescent="0.2">
      <c r="A591" s="61">
        <f t="shared" si="80"/>
        <v>8</v>
      </c>
      <c r="B591" s="64" t="s">
        <v>583</v>
      </c>
      <c r="C591" s="61" t="s">
        <v>466</v>
      </c>
      <c r="D591" s="61"/>
      <c r="E591" s="61" t="s">
        <v>43</v>
      </c>
      <c r="F591" s="64" t="s">
        <v>54</v>
      </c>
      <c r="G591" s="61">
        <v>2</v>
      </c>
      <c r="H591" s="65">
        <v>1</v>
      </c>
      <c r="I591" s="66">
        <v>353.7</v>
      </c>
      <c r="J591" s="66">
        <v>327.2</v>
      </c>
      <c r="K591" s="61">
        <v>77.5</v>
      </c>
      <c r="L591" s="65">
        <v>8</v>
      </c>
      <c r="M591" s="66">
        <v>21175</v>
      </c>
      <c r="N591" s="66">
        <v>0</v>
      </c>
      <c r="O591" s="66">
        <v>0</v>
      </c>
      <c r="P591" s="66">
        <f t="shared" si="78"/>
        <v>21175</v>
      </c>
      <c r="Q591" s="70">
        <f t="shared" si="79"/>
        <v>64.715770171149146</v>
      </c>
      <c r="R591" s="61">
        <v>11111.76</v>
      </c>
      <c r="S591" s="61">
        <v>2019</v>
      </c>
      <c r="T591" s="32"/>
    </row>
    <row r="592" spans="1:25" s="2" customFormat="1" ht="12.75" customHeight="1" x14ac:dyDescent="0.2">
      <c r="A592" s="61">
        <f t="shared" si="80"/>
        <v>9</v>
      </c>
      <c r="B592" s="64" t="s">
        <v>584</v>
      </c>
      <c r="C592" s="61" t="s">
        <v>432</v>
      </c>
      <c r="D592" s="61"/>
      <c r="E592" s="61" t="s">
        <v>43</v>
      </c>
      <c r="F592" s="64" t="s">
        <v>54</v>
      </c>
      <c r="G592" s="61">
        <v>2</v>
      </c>
      <c r="H592" s="65">
        <v>1</v>
      </c>
      <c r="I592" s="66">
        <v>317.8</v>
      </c>
      <c r="J592" s="66">
        <v>308.60000000000002</v>
      </c>
      <c r="K592" s="61">
        <v>308.60000000000002</v>
      </c>
      <c r="L592" s="65">
        <v>8</v>
      </c>
      <c r="M592" s="66">
        <v>19972</v>
      </c>
      <c r="N592" s="66">
        <v>0</v>
      </c>
      <c r="O592" s="66">
        <v>0</v>
      </c>
      <c r="P592" s="66">
        <f t="shared" si="78"/>
        <v>19972</v>
      </c>
      <c r="Q592" s="70">
        <f t="shared" si="79"/>
        <v>64.718081659105636</v>
      </c>
      <c r="R592" s="61">
        <v>11111.76</v>
      </c>
      <c r="S592" s="61">
        <v>2019</v>
      </c>
      <c r="T592" s="32"/>
    </row>
    <row r="593" spans="1:20" s="2" customFormat="1" ht="12.75" customHeight="1" x14ac:dyDescent="0.2">
      <c r="A593" s="61">
        <f t="shared" si="80"/>
        <v>10</v>
      </c>
      <c r="B593" s="64" t="s">
        <v>585</v>
      </c>
      <c r="C593" s="61" t="s">
        <v>432</v>
      </c>
      <c r="D593" s="61"/>
      <c r="E593" s="61" t="s">
        <v>43</v>
      </c>
      <c r="F593" s="64" t="s">
        <v>54</v>
      </c>
      <c r="G593" s="61">
        <v>2</v>
      </c>
      <c r="H593" s="65">
        <v>1</v>
      </c>
      <c r="I593" s="66">
        <v>327.5</v>
      </c>
      <c r="J593" s="66">
        <v>327.27</v>
      </c>
      <c r="K593" s="61">
        <v>240.9</v>
      </c>
      <c r="L593" s="65">
        <v>8</v>
      </c>
      <c r="M593" s="66">
        <v>21200</v>
      </c>
      <c r="N593" s="66">
        <v>0</v>
      </c>
      <c r="O593" s="66">
        <v>0</v>
      </c>
      <c r="P593" s="66">
        <f t="shared" si="78"/>
        <v>21200</v>
      </c>
      <c r="Q593" s="70">
        <f t="shared" si="79"/>
        <v>64.778317597091089</v>
      </c>
      <c r="R593" s="61">
        <v>11111.76</v>
      </c>
      <c r="S593" s="61">
        <v>2019</v>
      </c>
      <c r="T593" s="32"/>
    </row>
    <row r="594" spans="1:20" s="2" customFormat="1" ht="12.75" customHeight="1" x14ac:dyDescent="0.2">
      <c r="A594" s="61">
        <f t="shared" si="80"/>
        <v>11</v>
      </c>
      <c r="B594" s="64" t="s">
        <v>586</v>
      </c>
      <c r="C594" s="61" t="s">
        <v>587</v>
      </c>
      <c r="D594" s="61"/>
      <c r="E594" s="61" t="s">
        <v>43</v>
      </c>
      <c r="F594" s="64" t="s">
        <v>54</v>
      </c>
      <c r="G594" s="61">
        <v>2</v>
      </c>
      <c r="H594" s="65">
        <v>2</v>
      </c>
      <c r="I594" s="66">
        <v>366.7</v>
      </c>
      <c r="J594" s="66">
        <v>275.10000000000002</v>
      </c>
      <c r="K594" s="61">
        <v>194.2</v>
      </c>
      <c r="L594" s="65">
        <v>12</v>
      </c>
      <c r="M594" s="66">
        <v>21886</v>
      </c>
      <c r="N594" s="66">
        <v>0</v>
      </c>
      <c r="O594" s="66">
        <v>0</v>
      </c>
      <c r="P594" s="66">
        <f t="shared" si="78"/>
        <v>21886</v>
      </c>
      <c r="Q594" s="70">
        <f t="shared" si="79"/>
        <v>79.556524900036351</v>
      </c>
      <c r="R594" s="61">
        <v>11111.76</v>
      </c>
      <c r="S594" s="61">
        <v>2019</v>
      </c>
      <c r="T594" s="32"/>
    </row>
    <row r="595" spans="1:20" s="2" customFormat="1" ht="12.75" customHeight="1" x14ac:dyDescent="0.2">
      <c r="A595" s="61">
        <f t="shared" si="80"/>
        <v>12</v>
      </c>
      <c r="B595" s="64" t="s">
        <v>588</v>
      </c>
      <c r="C595" s="61" t="s">
        <v>541</v>
      </c>
      <c r="D595" s="61"/>
      <c r="E595" s="61" t="s">
        <v>43</v>
      </c>
      <c r="F595" s="64" t="s">
        <v>79</v>
      </c>
      <c r="G595" s="61">
        <v>2</v>
      </c>
      <c r="H595" s="65">
        <v>3</v>
      </c>
      <c r="I595" s="66">
        <v>473.3</v>
      </c>
      <c r="J595" s="66">
        <v>472.3</v>
      </c>
      <c r="K595" s="61">
        <v>443.1</v>
      </c>
      <c r="L595" s="65">
        <v>12</v>
      </c>
      <c r="M595" s="66">
        <v>29502</v>
      </c>
      <c r="N595" s="66">
        <v>0</v>
      </c>
      <c r="O595" s="66">
        <v>0</v>
      </c>
      <c r="P595" s="66">
        <f t="shared" si="78"/>
        <v>29502</v>
      </c>
      <c r="Q595" s="70">
        <f t="shared" si="79"/>
        <v>62.464535253017146</v>
      </c>
      <c r="R595" s="61">
        <v>11111.76</v>
      </c>
      <c r="S595" s="61">
        <v>2019</v>
      </c>
      <c r="T595" s="32"/>
    </row>
    <row r="596" spans="1:20" s="2" customFormat="1" ht="12.75" customHeight="1" x14ac:dyDescent="0.2">
      <c r="A596" s="61">
        <f t="shared" si="80"/>
        <v>13</v>
      </c>
      <c r="B596" s="64" t="s">
        <v>589</v>
      </c>
      <c r="C596" s="61">
        <v>1960</v>
      </c>
      <c r="D596" s="61"/>
      <c r="E596" s="61" t="s">
        <v>43</v>
      </c>
      <c r="F596" s="64" t="s">
        <v>183</v>
      </c>
      <c r="G596" s="61">
        <v>2</v>
      </c>
      <c r="H596" s="65">
        <v>1</v>
      </c>
      <c r="I596" s="66">
        <v>331</v>
      </c>
      <c r="J596" s="66">
        <v>225</v>
      </c>
      <c r="K596" s="61">
        <v>321.3</v>
      </c>
      <c r="L596" s="65">
        <v>10</v>
      </c>
      <c r="M596" s="66">
        <v>21842</v>
      </c>
      <c r="N596" s="66">
        <v>0</v>
      </c>
      <c r="O596" s="66">
        <v>0</v>
      </c>
      <c r="P596" s="66">
        <f t="shared" si="78"/>
        <v>21842</v>
      </c>
      <c r="Q596" s="70">
        <f t="shared" si="79"/>
        <v>97.075555555555553</v>
      </c>
      <c r="R596" s="61">
        <v>12968.01</v>
      </c>
      <c r="S596" s="61">
        <v>2019</v>
      </c>
      <c r="T596" s="32"/>
    </row>
    <row r="597" spans="1:20" s="2" customFormat="1" ht="12.75" customHeight="1" x14ac:dyDescent="0.2">
      <c r="A597" s="61">
        <f t="shared" si="80"/>
        <v>14</v>
      </c>
      <c r="B597" s="64" t="s">
        <v>590</v>
      </c>
      <c r="C597" s="61">
        <v>1961</v>
      </c>
      <c r="D597" s="61"/>
      <c r="E597" s="61" t="s">
        <v>43</v>
      </c>
      <c r="F597" s="64" t="s">
        <v>183</v>
      </c>
      <c r="G597" s="61">
        <v>2</v>
      </c>
      <c r="H597" s="65">
        <v>1</v>
      </c>
      <c r="I597" s="66">
        <v>330.2</v>
      </c>
      <c r="J597" s="66">
        <v>229</v>
      </c>
      <c r="K597" s="61">
        <v>203.6</v>
      </c>
      <c r="L597" s="65">
        <v>10</v>
      </c>
      <c r="M597" s="66">
        <v>21842</v>
      </c>
      <c r="N597" s="66">
        <v>0</v>
      </c>
      <c r="O597" s="66">
        <v>0</v>
      </c>
      <c r="P597" s="66">
        <f t="shared" si="78"/>
        <v>21842</v>
      </c>
      <c r="Q597" s="70">
        <f t="shared" si="79"/>
        <v>95.379912663755462</v>
      </c>
      <c r="R597" s="61">
        <v>12968.01</v>
      </c>
      <c r="S597" s="61">
        <v>2019</v>
      </c>
      <c r="T597" s="32"/>
    </row>
    <row r="598" spans="1:20" s="2" customFormat="1" ht="12.75" customHeight="1" x14ac:dyDescent="0.2">
      <c r="A598" s="61">
        <f t="shared" si="80"/>
        <v>15</v>
      </c>
      <c r="B598" s="64" t="s">
        <v>591</v>
      </c>
      <c r="C598" s="61">
        <v>1961</v>
      </c>
      <c r="D598" s="61"/>
      <c r="E598" s="61" t="s">
        <v>43</v>
      </c>
      <c r="F598" s="64" t="s">
        <v>183</v>
      </c>
      <c r="G598" s="61">
        <v>2</v>
      </c>
      <c r="H598" s="65">
        <v>1</v>
      </c>
      <c r="I598" s="66">
        <v>321.5</v>
      </c>
      <c r="J598" s="66">
        <v>225.3</v>
      </c>
      <c r="K598" s="61">
        <v>191.4</v>
      </c>
      <c r="L598" s="65">
        <v>10</v>
      </c>
      <c r="M598" s="66">
        <v>21871</v>
      </c>
      <c r="N598" s="66">
        <v>0</v>
      </c>
      <c r="O598" s="66">
        <v>0</v>
      </c>
      <c r="P598" s="66">
        <f t="shared" si="78"/>
        <v>21871</v>
      </c>
      <c r="Q598" s="70">
        <f t="shared" si="79"/>
        <v>97.075011096316018</v>
      </c>
      <c r="R598" s="61">
        <v>12968.01</v>
      </c>
      <c r="S598" s="61">
        <v>2019</v>
      </c>
      <c r="T598" s="32"/>
    </row>
    <row r="599" spans="1:20" s="2" customFormat="1" ht="12.75" customHeight="1" x14ac:dyDescent="0.2">
      <c r="A599" s="61">
        <f t="shared" si="80"/>
        <v>16</v>
      </c>
      <c r="B599" s="64" t="s">
        <v>592</v>
      </c>
      <c r="C599" s="61">
        <v>1966</v>
      </c>
      <c r="D599" s="61"/>
      <c r="E599" s="61" t="s">
        <v>43</v>
      </c>
      <c r="F599" s="64" t="s">
        <v>183</v>
      </c>
      <c r="G599" s="61">
        <v>2</v>
      </c>
      <c r="H599" s="65">
        <v>1</v>
      </c>
      <c r="I599" s="66">
        <v>505</v>
      </c>
      <c r="J599" s="66">
        <v>327</v>
      </c>
      <c r="K599" s="61">
        <v>373.2</v>
      </c>
      <c r="L599" s="65">
        <v>12</v>
      </c>
      <c r="M599" s="66">
        <v>31744</v>
      </c>
      <c r="N599" s="66">
        <v>0</v>
      </c>
      <c r="O599" s="66">
        <v>0</v>
      </c>
      <c r="P599" s="66">
        <f t="shared" si="78"/>
        <v>31744</v>
      </c>
      <c r="Q599" s="70">
        <f t="shared" si="79"/>
        <v>97.076452599388375</v>
      </c>
      <c r="R599" s="61">
        <v>12968.01</v>
      </c>
      <c r="S599" s="61">
        <v>2019</v>
      </c>
      <c r="T599" s="32"/>
    </row>
    <row r="600" spans="1:20" s="2" customFormat="1" ht="12.75" customHeight="1" x14ac:dyDescent="0.2">
      <c r="A600" s="61">
        <f t="shared" si="80"/>
        <v>17</v>
      </c>
      <c r="B600" s="64" t="s">
        <v>593</v>
      </c>
      <c r="C600" s="61">
        <v>1959</v>
      </c>
      <c r="D600" s="61"/>
      <c r="E600" s="61" t="s">
        <v>43</v>
      </c>
      <c r="F600" s="64" t="s">
        <v>183</v>
      </c>
      <c r="G600" s="61">
        <v>2</v>
      </c>
      <c r="H600" s="65">
        <v>1</v>
      </c>
      <c r="I600" s="66">
        <v>412</v>
      </c>
      <c r="J600" s="66">
        <v>267</v>
      </c>
      <c r="K600" s="61">
        <v>350.2</v>
      </c>
      <c r="L600" s="65">
        <v>10</v>
      </c>
      <c r="M600" s="66">
        <v>25919</v>
      </c>
      <c r="N600" s="66">
        <v>0</v>
      </c>
      <c r="O600" s="66">
        <v>0</v>
      </c>
      <c r="P600" s="66">
        <f t="shared" si="78"/>
        <v>25919</v>
      </c>
      <c r="Q600" s="70">
        <f t="shared" si="79"/>
        <v>97.074906367041194</v>
      </c>
      <c r="R600" s="61">
        <v>12968.01</v>
      </c>
      <c r="S600" s="61">
        <v>2019</v>
      </c>
      <c r="T600" s="32"/>
    </row>
    <row r="601" spans="1:20" s="2" customFormat="1" ht="12.75" customHeight="1" x14ac:dyDescent="0.2">
      <c r="A601" s="61">
        <f t="shared" si="80"/>
        <v>18</v>
      </c>
      <c r="B601" s="64" t="s">
        <v>594</v>
      </c>
      <c r="C601" s="61">
        <v>1959</v>
      </c>
      <c r="D601" s="61"/>
      <c r="E601" s="61" t="s">
        <v>43</v>
      </c>
      <c r="F601" s="64" t="s">
        <v>183</v>
      </c>
      <c r="G601" s="61">
        <v>2</v>
      </c>
      <c r="H601" s="65">
        <v>1</v>
      </c>
      <c r="I601" s="66">
        <v>415</v>
      </c>
      <c r="J601" s="66">
        <v>267</v>
      </c>
      <c r="K601" s="61">
        <v>206.71</v>
      </c>
      <c r="L601" s="65">
        <v>9</v>
      </c>
      <c r="M601" s="66">
        <v>25919</v>
      </c>
      <c r="N601" s="66">
        <v>0</v>
      </c>
      <c r="O601" s="66">
        <v>0</v>
      </c>
      <c r="P601" s="66">
        <f t="shared" si="78"/>
        <v>25919</v>
      </c>
      <c r="Q601" s="70">
        <f t="shared" si="79"/>
        <v>97.074906367041194</v>
      </c>
      <c r="R601" s="61">
        <v>12968.01</v>
      </c>
      <c r="S601" s="61">
        <v>2019</v>
      </c>
      <c r="T601" s="32"/>
    </row>
    <row r="602" spans="1:20" s="79" customFormat="1" ht="12.75" customHeight="1" x14ac:dyDescent="0.2">
      <c r="A602" s="74">
        <f t="shared" si="80"/>
        <v>19</v>
      </c>
      <c r="B602" s="75" t="s">
        <v>595</v>
      </c>
      <c r="C602" s="74">
        <v>1961</v>
      </c>
      <c r="D602" s="74"/>
      <c r="E602" s="74" t="s">
        <v>43</v>
      </c>
      <c r="F602" s="75" t="s">
        <v>79</v>
      </c>
      <c r="G602" s="74">
        <v>2</v>
      </c>
      <c r="H602" s="95">
        <v>1</v>
      </c>
      <c r="I602" s="76">
        <v>452.4</v>
      </c>
      <c r="J602" s="76">
        <v>412.2</v>
      </c>
      <c r="K602" s="74">
        <v>412.2</v>
      </c>
      <c r="L602" s="95">
        <v>4</v>
      </c>
      <c r="M602" s="76">
        <v>2266023.9387340802</v>
      </c>
      <c r="N602" s="76">
        <v>0</v>
      </c>
      <c r="O602" s="76">
        <v>0</v>
      </c>
      <c r="P602" s="76">
        <f t="shared" si="78"/>
        <v>2266023.9387340802</v>
      </c>
      <c r="Q602" s="77">
        <f t="shared" si="79"/>
        <v>5497.3894680593894</v>
      </c>
      <c r="R602" s="74">
        <v>12662.8</v>
      </c>
      <c r="S602" s="74" t="s">
        <v>195</v>
      </c>
      <c r="T602" s="78"/>
    </row>
    <row r="603" spans="1:20" s="79" customFormat="1" ht="12.75" customHeight="1" x14ac:dyDescent="0.2">
      <c r="A603" s="74">
        <f t="shared" si="80"/>
        <v>20</v>
      </c>
      <c r="B603" s="75" t="s">
        <v>596</v>
      </c>
      <c r="C603" s="74">
        <v>1958</v>
      </c>
      <c r="D603" s="74">
        <v>1971</v>
      </c>
      <c r="E603" s="74" t="s">
        <v>43</v>
      </c>
      <c r="F603" s="75" t="s">
        <v>79</v>
      </c>
      <c r="G603" s="74">
        <v>2</v>
      </c>
      <c r="H603" s="95">
        <v>1</v>
      </c>
      <c r="I603" s="76">
        <v>520.6</v>
      </c>
      <c r="J603" s="76">
        <v>483.6</v>
      </c>
      <c r="K603" s="74">
        <v>483.6</v>
      </c>
      <c r="L603" s="95">
        <v>8</v>
      </c>
      <c r="M603" s="76">
        <v>2658585.9717446398</v>
      </c>
      <c r="N603" s="76">
        <v>0</v>
      </c>
      <c r="O603" s="76">
        <v>0</v>
      </c>
      <c r="P603" s="76">
        <f t="shared" si="78"/>
        <v>2658585.9717446398</v>
      </c>
      <c r="Q603" s="77">
        <f t="shared" si="79"/>
        <v>5497.4896024496275</v>
      </c>
      <c r="R603" s="74">
        <v>12662.8</v>
      </c>
      <c r="S603" s="74" t="s">
        <v>195</v>
      </c>
      <c r="T603" s="78"/>
    </row>
    <row r="604" spans="1:20" s="2" customFormat="1" ht="12.75" customHeight="1" x14ac:dyDescent="0.2">
      <c r="A604" s="61">
        <f t="shared" si="80"/>
        <v>21</v>
      </c>
      <c r="B604" s="64" t="s">
        <v>597</v>
      </c>
      <c r="C604" s="61">
        <v>1939</v>
      </c>
      <c r="D604" s="61"/>
      <c r="E604" s="61" t="s">
        <v>43</v>
      </c>
      <c r="F604" s="64" t="s">
        <v>545</v>
      </c>
      <c r="G604" s="61">
        <v>2</v>
      </c>
      <c r="H604" s="65">
        <v>3</v>
      </c>
      <c r="I604" s="66">
        <v>575</v>
      </c>
      <c r="J604" s="66">
        <v>553.79999999999995</v>
      </c>
      <c r="K604" s="61">
        <v>481.1</v>
      </c>
      <c r="L604" s="65">
        <v>9</v>
      </c>
      <c r="M604" s="66">
        <v>52300</v>
      </c>
      <c r="N604" s="66">
        <v>0</v>
      </c>
      <c r="O604" s="66">
        <v>0</v>
      </c>
      <c r="P604" s="66">
        <f t="shared" si="78"/>
        <v>52300</v>
      </c>
      <c r="Q604" s="70">
        <f t="shared" si="79"/>
        <v>94.43842542434092</v>
      </c>
      <c r="R604" s="61">
        <v>12662.8</v>
      </c>
      <c r="S604" s="61">
        <v>2019</v>
      </c>
      <c r="T604" s="32"/>
    </row>
    <row r="605" spans="1:20" s="2" customFormat="1" ht="12.75" customHeight="1" x14ac:dyDescent="0.2">
      <c r="A605" s="245" t="s">
        <v>598</v>
      </c>
      <c r="B605" s="245"/>
      <c r="C605" s="45">
        <v>21</v>
      </c>
      <c r="D605" s="45"/>
      <c r="E605" s="45"/>
      <c r="F605" s="43"/>
      <c r="G605" s="45"/>
      <c r="H605" s="46"/>
      <c r="I605" s="50">
        <f>SUM(I584:I604)</f>
        <v>8111.0999999999995</v>
      </c>
      <c r="J605" s="50">
        <f>SUM(J584:J604)</f>
        <v>7031.1</v>
      </c>
      <c r="K605" s="50">
        <f>SUM(K584:K604)</f>
        <v>5462.6100000000006</v>
      </c>
      <c r="L605" s="100">
        <f>SUM(L584:L604)</f>
        <v>188</v>
      </c>
      <c r="M605" s="50">
        <f>SUM(M584:M604)</f>
        <v>5411289.9104787204</v>
      </c>
      <c r="N605" s="50"/>
      <c r="O605" s="50"/>
      <c r="P605" s="50">
        <f>SUM(P584:P604)</f>
        <v>5411289.9104787204</v>
      </c>
      <c r="Q605" s="82"/>
      <c r="R605" s="82"/>
      <c r="S605" s="91"/>
      <c r="T605" s="32"/>
    </row>
    <row r="606" spans="1:20" s="2" customFormat="1" ht="12.75" customHeight="1" x14ac:dyDescent="0.2">
      <c r="A606" s="61">
        <v>1</v>
      </c>
      <c r="B606" s="64" t="s">
        <v>599</v>
      </c>
      <c r="C606" s="61">
        <v>1973</v>
      </c>
      <c r="D606" s="24"/>
      <c r="E606" s="61" t="s">
        <v>43</v>
      </c>
      <c r="F606" s="64" t="s">
        <v>324</v>
      </c>
      <c r="G606" s="61">
        <v>2</v>
      </c>
      <c r="H606" s="61">
        <v>2</v>
      </c>
      <c r="I606" s="66">
        <v>342.1</v>
      </c>
      <c r="J606" s="66">
        <v>298.10000000000002</v>
      </c>
      <c r="K606" s="66">
        <v>157.80000000000001</v>
      </c>
      <c r="L606" s="61">
        <v>8</v>
      </c>
      <c r="M606" s="66">
        <f>'Раздел 2'!C606</f>
        <v>125157.63</v>
      </c>
      <c r="N606" s="66">
        <v>0</v>
      </c>
      <c r="O606" s="66">
        <v>0</v>
      </c>
      <c r="P606" s="66">
        <f t="shared" ref="P606:P611" si="81">M606</f>
        <v>125157.63</v>
      </c>
      <c r="Q606" s="70">
        <f t="shared" ref="Q606:Q611" si="82">P606/J606</f>
        <v>419.8511573297551</v>
      </c>
      <c r="R606" s="61">
        <v>12882.22</v>
      </c>
      <c r="S606" s="61">
        <v>2020</v>
      </c>
      <c r="T606" s="32"/>
    </row>
    <row r="607" spans="1:20" s="2" customFormat="1" ht="12.75" customHeight="1" x14ac:dyDescent="0.2">
      <c r="A607" s="61">
        <v>2</v>
      </c>
      <c r="B607" s="64" t="s">
        <v>600</v>
      </c>
      <c r="C607" s="61">
        <v>1960</v>
      </c>
      <c r="D607" s="24"/>
      <c r="E607" s="61" t="s">
        <v>43</v>
      </c>
      <c r="F607" s="64" t="s">
        <v>545</v>
      </c>
      <c r="G607" s="61">
        <v>2</v>
      </c>
      <c r="H607" s="61">
        <v>1</v>
      </c>
      <c r="I607" s="66">
        <v>431.9</v>
      </c>
      <c r="J607" s="66">
        <v>411.9</v>
      </c>
      <c r="K607" s="66">
        <v>0</v>
      </c>
      <c r="L607" s="61">
        <v>8</v>
      </c>
      <c r="M607" s="66">
        <f>'Раздел 2'!C607</f>
        <v>239216.42</v>
      </c>
      <c r="N607" s="66">
        <v>0</v>
      </c>
      <c r="O607" s="66">
        <v>0</v>
      </c>
      <c r="P607" s="66">
        <f t="shared" si="81"/>
        <v>239216.42</v>
      </c>
      <c r="Q607" s="70">
        <f t="shared" si="82"/>
        <v>580.76334061665455</v>
      </c>
      <c r="R607" s="61">
        <v>12968.01</v>
      </c>
      <c r="S607" s="61">
        <v>2020</v>
      </c>
      <c r="T607" s="32"/>
    </row>
    <row r="608" spans="1:20" s="2" customFormat="1" ht="12.75" customHeight="1" x14ac:dyDescent="0.2">
      <c r="A608" s="61">
        <v>3</v>
      </c>
      <c r="B608" s="64" t="s">
        <v>601</v>
      </c>
      <c r="C608" s="61">
        <v>1963</v>
      </c>
      <c r="D608" s="24"/>
      <c r="E608" s="61" t="s">
        <v>43</v>
      </c>
      <c r="F608" s="64" t="s">
        <v>545</v>
      </c>
      <c r="G608" s="61">
        <v>2</v>
      </c>
      <c r="H608" s="61">
        <v>1</v>
      </c>
      <c r="I608" s="66">
        <v>344.4</v>
      </c>
      <c r="J608" s="66">
        <v>314.39999999999998</v>
      </c>
      <c r="K608" s="61">
        <v>261</v>
      </c>
      <c r="L608" s="61">
        <v>8</v>
      </c>
      <c r="M608" s="66">
        <f>'Раздел 2'!C608</f>
        <v>2535712.52</v>
      </c>
      <c r="N608" s="66">
        <v>0</v>
      </c>
      <c r="O608" s="66">
        <v>0</v>
      </c>
      <c r="P608" s="66">
        <f t="shared" si="81"/>
        <v>2535712.52</v>
      </c>
      <c r="Q608" s="70">
        <f t="shared" si="82"/>
        <v>8065.2433842239188</v>
      </c>
      <c r="R608" s="61">
        <v>12968.01</v>
      </c>
      <c r="S608" s="61">
        <v>2020</v>
      </c>
      <c r="T608" s="32"/>
    </row>
    <row r="609" spans="1:20" s="2" customFormat="1" ht="12.75" customHeight="1" x14ac:dyDescent="0.2">
      <c r="A609" s="61">
        <v>4</v>
      </c>
      <c r="B609" s="64" t="s">
        <v>602</v>
      </c>
      <c r="C609" s="61">
        <v>1960</v>
      </c>
      <c r="D609" s="24"/>
      <c r="E609" s="61" t="s">
        <v>43</v>
      </c>
      <c r="F609" s="64" t="s">
        <v>324</v>
      </c>
      <c r="G609" s="61">
        <v>2</v>
      </c>
      <c r="H609" s="61">
        <v>1</v>
      </c>
      <c r="I609" s="66">
        <v>374.4</v>
      </c>
      <c r="J609" s="66">
        <v>323</v>
      </c>
      <c r="K609" s="66">
        <v>0</v>
      </c>
      <c r="L609" s="61">
        <v>6</v>
      </c>
      <c r="M609" s="66">
        <f>'Раздел 2'!C609</f>
        <v>15691</v>
      </c>
      <c r="N609" s="66">
        <v>0</v>
      </c>
      <c r="O609" s="66">
        <v>0</v>
      </c>
      <c r="P609" s="66">
        <f t="shared" si="81"/>
        <v>15691</v>
      </c>
      <c r="Q609" s="70">
        <f t="shared" si="82"/>
        <v>48.578947368421055</v>
      </c>
      <c r="R609" s="61">
        <v>12968.01</v>
      </c>
      <c r="S609" s="61">
        <v>2020</v>
      </c>
      <c r="T609" s="32"/>
    </row>
    <row r="610" spans="1:20" s="2" customFormat="1" ht="12.75" customHeight="1" x14ac:dyDescent="0.2">
      <c r="A610" s="61">
        <v>5</v>
      </c>
      <c r="B610" s="64" t="s">
        <v>603</v>
      </c>
      <c r="C610" s="61">
        <v>1954</v>
      </c>
      <c r="D610" s="24"/>
      <c r="E610" s="61" t="s">
        <v>43</v>
      </c>
      <c r="F610" s="64" t="s">
        <v>324</v>
      </c>
      <c r="G610" s="61">
        <v>2</v>
      </c>
      <c r="H610" s="61">
        <v>3</v>
      </c>
      <c r="I610" s="66">
        <v>544.70000000000005</v>
      </c>
      <c r="J610" s="66">
        <v>492</v>
      </c>
      <c r="K610" s="61">
        <v>147.6</v>
      </c>
      <c r="L610" s="61">
        <v>12</v>
      </c>
      <c r="M610" s="66">
        <f>'Раздел 2'!C610</f>
        <v>47761</v>
      </c>
      <c r="N610" s="66">
        <v>0</v>
      </c>
      <c r="O610" s="66">
        <v>0</v>
      </c>
      <c r="P610" s="66">
        <f t="shared" si="81"/>
        <v>47761</v>
      </c>
      <c r="Q610" s="70">
        <f t="shared" si="82"/>
        <v>97.075203252032523</v>
      </c>
      <c r="R610" s="61">
        <v>12968.01</v>
      </c>
      <c r="S610" s="61">
        <v>2020</v>
      </c>
      <c r="T610" s="32"/>
    </row>
    <row r="611" spans="1:20" s="2" customFormat="1" ht="12.75" customHeight="1" x14ac:dyDescent="0.2">
      <c r="A611" s="61">
        <v>6</v>
      </c>
      <c r="B611" s="64" t="s">
        <v>604</v>
      </c>
      <c r="C611" s="61">
        <v>1968</v>
      </c>
      <c r="D611" s="24"/>
      <c r="E611" s="61" t="s">
        <v>43</v>
      </c>
      <c r="F611" s="64" t="s">
        <v>324</v>
      </c>
      <c r="G611" s="61">
        <v>2</v>
      </c>
      <c r="H611" s="61">
        <v>3</v>
      </c>
      <c r="I611" s="66">
        <v>466.3</v>
      </c>
      <c r="J611" s="66">
        <v>391.3</v>
      </c>
      <c r="K611" s="66">
        <v>0</v>
      </c>
      <c r="L611" s="61">
        <v>12</v>
      </c>
      <c r="M611" s="66">
        <f>'Раздел 2'!C611</f>
        <v>37986</v>
      </c>
      <c r="N611" s="66">
        <v>0</v>
      </c>
      <c r="O611" s="66">
        <v>0</v>
      </c>
      <c r="P611" s="66">
        <f t="shared" si="81"/>
        <v>37986</v>
      </c>
      <c r="Q611" s="70">
        <f t="shared" si="82"/>
        <v>97.076411960132887</v>
      </c>
      <c r="R611" s="61">
        <v>12968.01</v>
      </c>
      <c r="S611" s="61">
        <v>2020</v>
      </c>
      <c r="T611" s="32"/>
    </row>
    <row r="612" spans="1:20" s="2" customFormat="1" ht="12.75" customHeight="1" x14ac:dyDescent="0.2">
      <c r="A612" s="245" t="s">
        <v>605</v>
      </c>
      <c r="B612" s="245"/>
      <c r="C612" s="45">
        <v>6</v>
      </c>
      <c r="D612" s="45"/>
      <c r="E612" s="45"/>
      <c r="F612" s="43"/>
      <c r="G612" s="45"/>
      <c r="H612" s="46"/>
      <c r="I612" s="50">
        <f>SUM(I606:I611)</f>
        <v>2503.8000000000002</v>
      </c>
      <c r="J612" s="50">
        <f>SUM(J606:J611)</f>
        <v>2230.7000000000003</v>
      </c>
      <c r="K612" s="50">
        <f>SUM(K606:K611)</f>
        <v>566.4</v>
      </c>
      <c r="L612" s="100">
        <f>SUM(L606:L611)</f>
        <v>54</v>
      </c>
      <c r="M612" s="50">
        <f>SUM(M606:M611)</f>
        <v>3001524.5700000003</v>
      </c>
      <c r="N612" s="45"/>
      <c r="O612" s="45"/>
      <c r="P612" s="50">
        <f>SUM(P606:P611)</f>
        <v>3001524.5700000003</v>
      </c>
      <c r="Q612" s="82"/>
      <c r="R612" s="82"/>
      <c r="S612" s="45"/>
      <c r="T612" s="32"/>
    </row>
    <row r="613" spans="1:20" s="2" customFormat="1" ht="12.75" customHeight="1" x14ac:dyDescent="0.2">
      <c r="A613" s="61">
        <v>1</v>
      </c>
      <c r="B613" s="64" t="s">
        <v>606</v>
      </c>
      <c r="C613" s="61">
        <v>1958</v>
      </c>
      <c r="D613" s="24"/>
      <c r="E613" s="61" t="s">
        <v>43</v>
      </c>
      <c r="F613" s="64" t="s">
        <v>545</v>
      </c>
      <c r="G613" s="61">
        <v>2</v>
      </c>
      <c r="H613" s="65">
        <v>1</v>
      </c>
      <c r="I613" s="66">
        <v>430.6</v>
      </c>
      <c r="J613" s="66">
        <v>398</v>
      </c>
      <c r="K613" s="61">
        <v>430.5</v>
      </c>
      <c r="L613" s="65">
        <v>8</v>
      </c>
      <c r="M613" s="66">
        <v>90151</v>
      </c>
      <c r="N613" s="66">
        <v>0</v>
      </c>
      <c r="O613" s="66">
        <v>0</v>
      </c>
      <c r="P613" s="66">
        <f>M613</f>
        <v>90151</v>
      </c>
      <c r="Q613" s="70">
        <f>P613/J613</f>
        <v>226.51005025125627</v>
      </c>
      <c r="R613" s="61">
        <v>12968.01</v>
      </c>
      <c r="S613" s="61">
        <v>2021</v>
      </c>
      <c r="T613" s="32"/>
    </row>
    <row r="614" spans="1:20" s="2" customFormat="1" ht="12.75" customHeight="1" x14ac:dyDescent="0.2">
      <c r="A614" s="61">
        <v>2</v>
      </c>
      <c r="B614" s="64" t="s">
        <v>607</v>
      </c>
      <c r="C614" s="61">
        <v>1965</v>
      </c>
      <c r="D614" s="24"/>
      <c r="E614" s="61" t="s">
        <v>43</v>
      </c>
      <c r="F614" s="64" t="s">
        <v>202</v>
      </c>
      <c r="G614" s="61">
        <v>2</v>
      </c>
      <c r="H614" s="65">
        <v>2</v>
      </c>
      <c r="I614" s="66">
        <v>418.6</v>
      </c>
      <c r="J614" s="66">
        <v>379.8</v>
      </c>
      <c r="K614" s="66">
        <v>0</v>
      </c>
      <c r="L614" s="65">
        <v>8</v>
      </c>
      <c r="M614" s="66">
        <v>70000</v>
      </c>
      <c r="N614" s="66">
        <v>0</v>
      </c>
      <c r="O614" s="66">
        <v>0</v>
      </c>
      <c r="P614" s="66">
        <f>M614</f>
        <v>70000</v>
      </c>
      <c r="Q614" s="70">
        <f>P614/J614</f>
        <v>184.30753027909427</v>
      </c>
      <c r="R614" s="61">
        <v>12969.01</v>
      </c>
      <c r="S614" s="61">
        <v>2021</v>
      </c>
      <c r="T614" s="32"/>
    </row>
    <row r="615" spans="1:20" s="2" customFormat="1" ht="12.75" customHeight="1" x14ac:dyDescent="0.2">
      <c r="A615" s="61">
        <v>3</v>
      </c>
      <c r="B615" s="64" t="s">
        <v>608</v>
      </c>
      <c r="C615" s="61">
        <v>1976</v>
      </c>
      <c r="D615" s="24"/>
      <c r="E615" s="61" t="s">
        <v>43</v>
      </c>
      <c r="F615" s="64" t="s">
        <v>202</v>
      </c>
      <c r="G615" s="61">
        <v>2</v>
      </c>
      <c r="H615" s="65">
        <v>3</v>
      </c>
      <c r="I615" s="66">
        <v>875.3</v>
      </c>
      <c r="J615" s="66">
        <v>869.3</v>
      </c>
      <c r="K615" s="66">
        <v>0</v>
      </c>
      <c r="L615" s="65">
        <v>18</v>
      </c>
      <c r="M615" s="66">
        <v>195920.47</v>
      </c>
      <c r="N615" s="66">
        <v>0</v>
      </c>
      <c r="O615" s="66">
        <v>0</v>
      </c>
      <c r="P615" s="66">
        <f>M615</f>
        <v>195920.47</v>
      </c>
      <c r="Q615" s="70">
        <f>P615/J615</f>
        <v>225.37728057057404</v>
      </c>
      <c r="R615" s="61">
        <v>16488.59</v>
      </c>
      <c r="S615" s="61">
        <v>2021</v>
      </c>
      <c r="T615" s="32"/>
    </row>
    <row r="616" spans="1:20" s="2" customFormat="1" ht="12.75" customHeight="1" x14ac:dyDescent="0.2">
      <c r="A616" s="245" t="s">
        <v>609</v>
      </c>
      <c r="B616" s="245"/>
      <c r="C616" s="45">
        <v>3</v>
      </c>
      <c r="D616" s="45"/>
      <c r="E616" s="45"/>
      <c r="F616" s="43"/>
      <c r="G616" s="45"/>
      <c r="H616" s="46"/>
      <c r="I616" s="50">
        <f t="shared" ref="I616:P616" si="83">SUM(I613:I615)</f>
        <v>1724.5</v>
      </c>
      <c r="J616" s="50">
        <f t="shared" si="83"/>
        <v>1647.1</v>
      </c>
      <c r="K616" s="50">
        <f t="shared" si="83"/>
        <v>430.5</v>
      </c>
      <c r="L616" s="50">
        <f t="shared" si="83"/>
        <v>34</v>
      </c>
      <c r="M616" s="50">
        <f t="shared" si="83"/>
        <v>356071.47</v>
      </c>
      <c r="N616" s="50">
        <f t="shared" si="83"/>
        <v>0</v>
      </c>
      <c r="O616" s="50">
        <f t="shared" si="83"/>
        <v>0</v>
      </c>
      <c r="P616" s="50">
        <f t="shared" si="83"/>
        <v>356071.47</v>
      </c>
      <c r="Q616" s="82"/>
      <c r="R616" s="82"/>
      <c r="S616" s="45"/>
      <c r="T616" s="32"/>
    </row>
    <row r="617" spans="1:20" s="81" customFormat="1" ht="12.75" customHeight="1" x14ac:dyDescent="0.2">
      <c r="A617" s="244" t="s">
        <v>610</v>
      </c>
      <c r="B617" s="244"/>
      <c r="C617" s="92">
        <f>C616+C612+C605</f>
        <v>30</v>
      </c>
      <c r="D617" s="92"/>
      <c r="E617" s="92"/>
      <c r="F617" s="93"/>
      <c r="G617" s="92"/>
      <c r="H617" s="92"/>
      <c r="I617" s="94">
        <f>I616+I612+I605</f>
        <v>12339.4</v>
      </c>
      <c r="J617" s="94">
        <f>J616+J612+J605</f>
        <v>10908.900000000001</v>
      </c>
      <c r="K617" s="94">
        <f>K616+K612+K605</f>
        <v>6459.51</v>
      </c>
      <c r="L617" s="99">
        <f>L616+L612+L605</f>
        <v>276</v>
      </c>
      <c r="M617" s="94">
        <f>M605+M612+M616</f>
        <v>8768885.9504787214</v>
      </c>
      <c r="N617" s="92"/>
      <c r="O617" s="92"/>
      <c r="P617" s="94">
        <f>P616+P612+P605</f>
        <v>8768885.9504787214</v>
      </c>
      <c r="Q617" s="88"/>
      <c r="R617" s="88"/>
      <c r="S617" s="29"/>
      <c r="T617" s="80"/>
    </row>
    <row r="618" spans="1:20" s="2" customFormat="1" ht="12.75" customHeight="1" x14ac:dyDescent="0.2">
      <c r="A618" s="61"/>
      <c r="B618" s="62" t="s">
        <v>611</v>
      </c>
      <c r="C618" s="63"/>
      <c r="D618" s="61"/>
      <c r="E618" s="61"/>
      <c r="F618" s="64"/>
      <c r="G618" s="61"/>
      <c r="H618" s="65"/>
      <c r="I618" s="66"/>
      <c r="J618" s="66"/>
      <c r="K618" s="66"/>
      <c r="L618" s="65"/>
      <c r="M618" s="66"/>
      <c r="N618" s="66"/>
      <c r="O618" s="66"/>
      <c r="P618" s="67"/>
      <c r="Q618" s="70"/>
      <c r="R618" s="69"/>
      <c r="S618" s="61"/>
      <c r="T618" s="32"/>
    </row>
    <row r="619" spans="1:20" s="2" customFormat="1" ht="12.75" customHeight="1" x14ac:dyDescent="0.2">
      <c r="A619" s="61">
        <v>1</v>
      </c>
      <c r="B619" s="64" t="s">
        <v>612</v>
      </c>
      <c r="C619" s="61">
        <v>1968</v>
      </c>
      <c r="D619" s="61"/>
      <c r="E619" s="61" t="s">
        <v>43</v>
      </c>
      <c r="F619" s="64" t="s">
        <v>54</v>
      </c>
      <c r="G619" s="61">
        <v>2</v>
      </c>
      <c r="H619" s="65">
        <v>1</v>
      </c>
      <c r="I619" s="66">
        <v>471.4</v>
      </c>
      <c r="J619" s="66">
        <v>441.4</v>
      </c>
      <c r="K619" s="66">
        <v>0</v>
      </c>
      <c r="L619" s="65">
        <v>10</v>
      </c>
      <c r="M619" s="66">
        <v>28633</v>
      </c>
      <c r="N619" s="66">
        <v>0</v>
      </c>
      <c r="O619" s="66">
        <v>0</v>
      </c>
      <c r="P619" s="66">
        <f t="shared" ref="P619:P638" si="84">M619</f>
        <v>28633</v>
      </c>
      <c r="Q619" s="70">
        <f t="shared" ref="Q619:Q638" si="85">P619/J619</f>
        <v>64.868599909379256</v>
      </c>
      <c r="R619" s="61">
        <v>12882.22</v>
      </c>
      <c r="S619" s="61">
        <v>2019</v>
      </c>
      <c r="T619" s="32"/>
    </row>
    <row r="620" spans="1:20" s="2" customFormat="1" ht="12.75" customHeight="1" x14ac:dyDescent="0.2">
      <c r="A620" s="61">
        <f t="shared" ref="A620:A638" si="86">A619+1</f>
        <v>2</v>
      </c>
      <c r="B620" s="64" t="s">
        <v>613</v>
      </c>
      <c r="C620" s="61">
        <v>1961</v>
      </c>
      <c r="D620" s="61">
        <v>2010</v>
      </c>
      <c r="E620" s="61" t="s">
        <v>43</v>
      </c>
      <c r="F620" s="64" t="s">
        <v>54</v>
      </c>
      <c r="G620" s="61">
        <v>2</v>
      </c>
      <c r="H620" s="65">
        <v>1</v>
      </c>
      <c r="I620" s="66">
        <v>348.5</v>
      </c>
      <c r="J620" s="66">
        <v>325</v>
      </c>
      <c r="K620" s="61">
        <v>151.1</v>
      </c>
      <c r="L620" s="65">
        <v>8</v>
      </c>
      <c r="M620" s="66">
        <v>31549</v>
      </c>
      <c r="N620" s="66">
        <v>0</v>
      </c>
      <c r="O620" s="66">
        <v>0</v>
      </c>
      <c r="P620" s="66">
        <f t="shared" si="84"/>
        <v>31549</v>
      </c>
      <c r="Q620" s="70">
        <f t="shared" si="85"/>
        <v>97.073846153846148</v>
      </c>
      <c r="R620" s="61">
        <v>12882.22</v>
      </c>
      <c r="S620" s="61">
        <v>2019</v>
      </c>
      <c r="T620" s="32"/>
    </row>
    <row r="621" spans="1:20" s="2" customFormat="1" ht="12.75" customHeight="1" x14ac:dyDescent="0.2">
      <c r="A621" s="61">
        <f t="shared" si="86"/>
        <v>3</v>
      </c>
      <c r="B621" s="64" t="s">
        <v>614</v>
      </c>
      <c r="C621" s="61">
        <v>1953</v>
      </c>
      <c r="D621" s="61"/>
      <c r="E621" s="61" t="s">
        <v>43</v>
      </c>
      <c r="F621" s="64" t="s">
        <v>54</v>
      </c>
      <c r="G621" s="61">
        <v>2</v>
      </c>
      <c r="H621" s="65">
        <v>2</v>
      </c>
      <c r="I621" s="66">
        <v>430</v>
      </c>
      <c r="J621" s="66">
        <v>429.5</v>
      </c>
      <c r="K621" s="61">
        <v>216.1</v>
      </c>
      <c r="L621" s="65">
        <v>8</v>
      </c>
      <c r="M621" s="66">
        <v>41694</v>
      </c>
      <c r="N621" s="66">
        <v>0</v>
      </c>
      <c r="O621" s="66">
        <v>0</v>
      </c>
      <c r="P621" s="66">
        <f t="shared" si="84"/>
        <v>41694</v>
      </c>
      <c r="Q621" s="70">
        <f t="shared" si="85"/>
        <v>97.075669383003486</v>
      </c>
      <c r="R621" s="61">
        <v>12882.22</v>
      </c>
      <c r="S621" s="61">
        <v>2019</v>
      </c>
      <c r="T621" s="32"/>
    </row>
    <row r="622" spans="1:20" s="72" customFormat="1" ht="12.75" customHeight="1" x14ac:dyDescent="0.2">
      <c r="A622" s="61">
        <f t="shared" si="86"/>
        <v>4</v>
      </c>
      <c r="B622" s="64" t="s">
        <v>615</v>
      </c>
      <c r="C622" s="61">
        <v>1960</v>
      </c>
      <c r="D622" s="61"/>
      <c r="E622" s="61" t="s">
        <v>43</v>
      </c>
      <c r="F622" s="64" t="s">
        <v>79</v>
      </c>
      <c r="G622" s="61">
        <v>2</v>
      </c>
      <c r="H622" s="65">
        <v>1</v>
      </c>
      <c r="I622" s="66">
        <v>296.7</v>
      </c>
      <c r="J622" s="66">
        <v>273.5</v>
      </c>
      <c r="K622" s="61">
        <v>234.9</v>
      </c>
      <c r="L622" s="65">
        <v>8</v>
      </c>
      <c r="M622" s="66">
        <v>29120</v>
      </c>
      <c r="N622" s="66">
        <v>0</v>
      </c>
      <c r="O622" s="66">
        <v>0</v>
      </c>
      <c r="P622" s="66">
        <f t="shared" si="84"/>
        <v>29120</v>
      </c>
      <c r="Q622" s="70">
        <f t="shared" si="85"/>
        <v>106.47166361974406</v>
      </c>
      <c r="R622" s="61">
        <v>12882.22</v>
      </c>
      <c r="S622" s="61">
        <v>2019</v>
      </c>
      <c r="T622" s="71"/>
    </row>
    <row r="623" spans="1:20" s="2" customFormat="1" ht="12.75" customHeight="1" x14ac:dyDescent="0.2">
      <c r="A623" s="61">
        <f t="shared" si="86"/>
        <v>5</v>
      </c>
      <c r="B623" s="64" t="s">
        <v>616</v>
      </c>
      <c r="C623" s="61">
        <v>1959</v>
      </c>
      <c r="D623" s="61"/>
      <c r="E623" s="61" t="s">
        <v>43</v>
      </c>
      <c r="F623" s="64" t="s">
        <v>79</v>
      </c>
      <c r="G623" s="61">
        <v>2</v>
      </c>
      <c r="H623" s="65">
        <v>1</v>
      </c>
      <c r="I623" s="66">
        <v>411.8</v>
      </c>
      <c r="J623" s="66">
        <v>371.5</v>
      </c>
      <c r="K623" s="61">
        <v>328.3</v>
      </c>
      <c r="L623" s="65">
        <v>8</v>
      </c>
      <c r="M623" s="66">
        <v>120212.2</v>
      </c>
      <c r="N623" s="66">
        <v>0</v>
      </c>
      <c r="O623" s="66">
        <v>0</v>
      </c>
      <c r="P623" s="66">
        <f t="shared" si="84"/>
        <v>120212.2</v>
      </c>
      <c r="Q623" s="70">
        <f t="shared" si="85"/>
        <v>323.58600269179004</v>
      </c>
      <c r="R623" s="61">
        <v>12882.22</v>
      </c>
      <c r="S623" s="61">
        <v>2019</v>
      </c>
      <c r="T623" s="32"/>
    </row>
    <row r="624" spans="1:20" s="2" customFormat="1" ht="12.75" customHeight="1" x14ac:dyDescent="0.2">
      <c r="A624" s="61">
        <f t="shared" si="86"/>
        <v>6</v>
      </c>
      <c r="B624" s="64" t="s">
        <v>617</v>
      </c>
      <c r="C624" s="61">
        <v>1953</v>
      </c>
      <c r="D624" s="61">
        <v>2010</v>
      </c>
      <c r="E624" s="61" t="s">
        <v>43</v>
      </c>
      <c r="F624" s="64" t="s">
        <v>54</v>
      </c>
      <c r="G624" s="61">
        <v>2</v>
      </c>
      <c r="H624" s="65">
        <v>2</v>
      </c>
      <c r="I624" s="66">
        <v>408</v>
      </c>
      <c r="J624" s="66">
        <v>392.14</v>
      </c>
      <c r="K624" s="61">
        <v>50.4</v>
      </c>
      <c r="L624" s="65">
        <v>8</v>
      </c>
      <c r="M624" s="66">
        <v>28328</v>
      </c>
      <c r="N624" s="66">
        <v>0</v>
      </c>
      <c r="O624" s="66">
        <v>0</v>
      </c>
      <c r="P624" s="66">
        <f t="shared" si="84"/>
        <v>28328</v>
      </c>
      <c r="Q624" s="70">
        <f t="shared" si="85"/>
        <v>72.239506298770849</v>
      </c>
      <c r="R624" s="61">
        <v>11111.76</v>
      </c>
      <c r="S624" s="61">
        <v>2019</v>
      </c>
      <c r="T624" s="32"/>
    </row>
    <row r="625" spans="1:20" s="2" customFormat="1" ht="12.75" customHeight="1" x14ac:dyDescent="0.2">
      <c r="A625" s="61">
        <f t="shared" si="86"/>
        <v>7</v>
      </c>
      <c r="B625" s="64" t="s">
        <v>618</v>
      </c>
      <c r="C625" s="61">
        <v>1946</v>
      </c>
      <c r="D625" s="61"/>
      <c r="E625" s="61" t="s">
        <v>43</v>
      </c>
      <c r="F625" s="64" t="s">
        <v>54</v>
      </c>
      <c r="G625" s="61">
        <v>2</v>
      </c>
      <c r="H625" s="65">
        <v>1</v>
      </c>
      <c r="I625" s="66">
        <v>404.2</v>
      </c>
      <c r="J625" s="66">
        <v>381.8</v>
      </c>
      <c r="K625" s="61">
        <v>324</v>
      </c>
      <c r="L625" s="65">
        <v>8</v>
      </c>
      <c r="M625" s="66">
        <v>24285</v>
      </c>
      <c r="N625" s="66">
        <v>0</v>
      </c>
      <c r="O625" s="66">
        <v>0</v>
      </c>
      <c r="P625" s="66">
        <f t="shared" si="84"/>
        <v>24285</v>
      </c>
      <c r="Q625" s="70">
        <f t="shared" si="85"/>
        <v>63.606600314300678</v>
      </c>
      <c r="R625" s="61">
        <v>11111.76</v>
      </c>
      <c r="S625" s="61">
        <v>2019</v>
      </c>
      <c r="T625" s="32"/>
    </row>
    <row r="626" spans="1:20" s="2" customFormat="1" ht="12.75" customHeight="1" x14ac:dyDescent="0.2">
      <c r="A626" s="61">
        <f t="shared" si="86"/>
        <v>8</v>
      </c>
      <c r="B626" s="64" t="s">
        <v>619</v>
      </c>
      <c r="C626" s="61">
        <v>1952</v>
      </c>
      <c r="D626" s="61"/>
      <c r="E626" s="61" t="s">
        <v>43</v>
      </c>
      <c r="F626" s="64" t="s">
        <v>545</v>
      </c>
      <c r="G626" s="61">
        <v>2</v>
      </c>
      <c r="H626" s="65">
        <v>1</v>
      </c>
      <c r="I626" s="66">
        <v>259.5</v>
      </c>
      <c r="J626" s="66">
        <v>237.4</v>
      </c>
      <c r="K626" s="61">
        <v>59.8</v>
      </c>
      <c r="L626" s="65">
        <v>4</v>
      </c>
      <c r="M626" s="66">
        <v>22547</v>
      </c>
      <c r="N626" s="66">
        <v>0</v>
      </c>
      <c r="O626" s="66">
        <v>0</v>
      </c>
      <c r="P626" s="66">
        <f t="shared" si="84"/>
        <v>22547</v>
      </c>
      <c r="Q626" s="70">
        <f t="shared" si="85"/>
        <v>94.974726200505472</v>
      </c>
      <c r="R626" s="61">
        <v>12882.22</v>
      </c>
      <c r="S626" s="61">
        <v>2019</v>
      </c>
      <c r="T626" s="32"/>
    </row>
    <row r="627" spans="1:20" s="2" customFormat="1" ht="12.75" customHeight="1" x14ac:dyDescent="0.2">
      <c r="A627" s="61">
        <f t="shared" si="86"/>
        <v>9</v>
      </c>
      <c r="B627" s="64" t="s">
        <v>620</v>
      </c>
      <c r="C627" s="61">
        <v>1953</v>
      </c>
      <c r="D627" s="61">
        <v>2010</v>
      </c>
      <c r="E627" s="61" t="s">
        <v>43</v>
      </c>
      <c r="F627" s="64" t="s">
        <v>54</v>
      </c>
      <c r="G627" s="61">
        <v>2</v>
      </c>
      <c r="H627" s="65">
        <v>2</v>
      </c>
      <c r="I627" s="66">
        <v>410</v>
      </c>
      <c r="J627" s="66">
        <v>394.3</v>
      </c>
      <c r="K627" s="61">
        <v>256.3</v>
      </c>
      <c r="L627" s="65">
        <v>8</v>
      </c>
      <c r="M627" s="66">
        <v>28180</v>
      </c>
      <c r="N627" s="66">
        <v>0</v>
      </c>
      <c r="O627" s="66">
        <v>0</v>
      </c>
      <c r="P627" s="66">
        <f t="shared" si="84"/>
        <v>28180</v>
      </c>
      <c r="Q627" s="70">
        <f t="shared" si="85"/>
        <v>71.468425057063143</v>
      </c>
      <c r="R627" s="61">
        <v>11111.76</v>
      </c>
      <c r="S627" s="61">
        <v>2019</v>
      </c>
      <c r="T627" s="32"/>
    </row>
    <row r="628" spans="1:20" s="2" customFormat="1" ht="12.75" customHeight="1" x14ac:dyDescent="0.2">
      <c r="A628" s="61">
        <f t="shared" si="86"/>
        <v>10</v>
      </c>
      <c r="B628" s="64" t="s">
        <v>621</v>
      </c>
      <c r="C628" s="61">
        <v>1969</v>
      </c>
      <c r="D628" s="61"/>
      <c r="E628" s="61" t="s">
        <v>43</v>
      </c>
      <c r="F628" s="64" t="s">
        <v>44</v>
      </c>
      <c r="G628" s="61">
        <v>2</v>
      </c>
      <c r="H628" s="65">
        <v>1</v>
      </c>
      <c r="I628" s="66">
        <v>337.6</v>
      </c>
      <c r="J628" s="66">
        <v>324.89999999999998</v>
      </c>
      <c r="K628" s="61">
        <v>133.9</v>
      </c>
      <c r="L628" s="65">
        <v>8</v>
      </c>
      <c r="M628" s="66">
        <v>26013</v>
      </c>
      <c r="N628" s="66">
        <v>0</v>
      </c>
      <c r="O628" s="66">
        <v>0</v>
      </c>
      <c r="P628" s="66">
        <f t="shared" si="84"/>
        <v>26013</v>
      </c>
      <c r="Q628" s="70">
        <f t="shared" si="85"/>
        <v>80.064635272391513</v>
      </c>
      <c r="R628" s="61">
        <v>11111.76</v>
      </c>
      <c r="S628" s="61">
        <v>2019</v>
      </c>
      <c r="T628" s="32"/>
    </row>
    <row r="629" spans="1:20" s="2" customFormat="1" ht="12.75" customHeight="1" x14ac:dyDescent="0.2">
      <c r="A629" s="61">
        <f t="shared" si="86"/>
        <v>11</v>
      </c>
      <c r="B629" s="64" t="s">
        <v>622</v>
      </c>
      <c r="C629" s="61">
        <v>1970</v>
      </c>
      <c r="D629" s="61"/>
      <c r="E629" s="61" t="s">
        <v>43</v>
      </c>
      <c r="F629" s="64" t="s">
        <v>44</v>
      </c>
      <c r="G629" s="61">
        <v>2</v>
      </c>
      <c r="H629" s="65">
        <v>1</v>
      </c>
      <c r="I629" s="66">
        <v>327</v>
      </c>
      <c r="J629" s="66">
        <v>326.89999999999998</v>
      </c>
      <c r="K629" s="61">
        <v>201.2</v>
      </c>
      <c r="L629" s="65">
        <v>8</v>
      </c>
      <c r="M629" s="66">
        <v>23147</v>
      </c>
      <c r="N629" s="66">
        <v>0</v>
      </c>
      <c r="O629" s="66">
        <v>0</v>
      </c>
      <c r="P629" s="66">
        <f t="shared" si="84"/>
        <v>23147</v>
      </c>
      <c r="Q629" s="70">
        <f t="shared" si="85"/>
        <v>70.807586417864798</v>
      </c>
      <c r="R629" s="61">
        <v>11111.76</v>
      </c>
      <c r="S629" s="61">
        <v>2019</v>
      </c>
      <c r="T629" s="32"/>
    </row>
    <row r="630" spans="1:20" s="2" customFormat="1" ht="12.75" customHeight="1" x14ac:dyDescent="0.2">
      <c r="A630" s="61">
        <f t="shared" si="86"/>
        <v>12</v>
      </c>
      <c r="B630" s="64" t="s">
        <v>623</v>
      </c>
      <c r="C630" s="61">
        <v>1965</v>
      </c>
      <c r="D630" s="61"/>
      <c r="E630" s="61" t="s">
        <v>43</v>
      </c>
      <c r="F630" s="64" t="s">
        <v>79</v>
      </c>
      <c r="G630" s="61">
        <v>2</v>
      </c>
      <c r="H630" s="65">
        <v>4</v>
      </c>
      <c r="I630" s="66">
        <v>340.3</v>
      </c>
      <c r="J630" s="66">
        <v>304</v>
      </c>
      <c r="K630" s="61">
        <v>71</v>
      </c>
      <c r="L630" s="65">
        <v>7</v>
      </c>
      <c r="M630" s="66">
        <v>30054</v>
      </c>
      <c r="N630" s="66">
        <v>0</v>
      </c>
      <c r="O630" s="66">
        <v>0</v>
      </c>
      <c r="P630" s="66">
        <f t="shared" si="84"/>
        <v>30054</v>
      </c>
      <c r="Q630" s="70">
        <f t="shared" si="85"/>
        <v>98.861842105263165</v>
      </c>
      <c r="R630" s="61">
        <v>12882.22</v>
      </c>
      <c r="S630" s="61">
        <v>2019</v>
      </c>
      <c r="T630" s="32"/>
    </row>
    <row r="631" spans="1:20" s="2" customFormat="1" ht="12.75" customHeight="1" x14ac:dyDescent="0.2">
      <c r="A631" s="61">
        <f t="shared" si="86"/>
        <v>13</v>
      </c>
      <c r="B631" s="64" t="s">
        <v>624</v>
      </c>
      <c r="C631" s="61">
        <v>1939</v>
      </c>
      <c r="D631" s="61"/>
      <c r="E631" s="61" t="s">
        <v>43</v>
      </c>
      <c r="F631" s="64" t="s">
        <v>54</v>
      </c>
      <c r="G631" s="61">
        <v>2</v>
      </c>
      <c r="H631" s="65">
        <v>2</v>
      </c>
      <c r="I631" s="66">
        <v>276.85000000000002</v>
      </c>
      <c r="J631" s="66">
        <v>259.39999999999998</v>
      </c>
      <c r="K631" s="61">
        <v>75.599999999999994</v>
      </c>
      <c r="L631" s="65">
        <v>4</v>
      </c>
      <c r="M631" s="66">
        <v>22547</v>
      </c>
      <c r="N631" s="66">
        <v>0</v>
      </c>
      <c r="O631" s="66">
        <v>0</v>
      </c>
      <c r="P631" s="66">
        <f t="shared" si="84"/>
        <v>22547</v>
      </c>
      <c r="Q631" s="70">
        <f t="shared" si="85"/>
        <v>86.919814957594454</v>
      </c>
      <c r="R631" s="61">
        <v>12882.22</v>
      </c>
      <c r="S631" s="61">
        <v>2019</v>
      </c>
      <c r="T631" s="32"/>
    </row>
    <row r="632" spans="1:20" s="2" customFormat="1" ht="12.75" customHeight="1" x14ac:dyDescent="0.2">
      <c r="A632" s="61">
        <f t="shared" si="86"/>
        <v>14</v>
      </c>
      <c r="B632" s="64" t="s">
        <v>625</v>
      </c>
      <c r="C632" s="61">
        <v>1940</v>
      </c>
      <c r="D632" s="61"/>
      <c r="E632" s="61" t="s">
        <v>43</v>
      </c>
      <c r="F632" s="64" t="s">
        <v>79</v>
      </c>
      <c r="G632" s="61">
        <v>2</v>
      </c>
      <c r="H632" s="65">
        <v>1</v>
      </c>
      <c r="I632" s="66">
        <v>272.8</v>
      </c>
      <c r="J632" s="66">
        <v>239.3</v>
      </c>
      <c r="K632" s="61">
        <v>88.5</v>
      </c>
      <c r="L632" s="65">
        <v>8</v>
      </c>
      <c r="M632" s="66">
        <v>22547</v>
      </c>
      <c r="N632" s="66">
        <v>0</v>
      </c>
      <c r="O632" s="66">
        <v>0</v>
      </c>
      <c r="P632" s="66">
        <f t="shared" si="84"/>
        <v>22547</v>
      </c>
      <c r="Q632" s="70">
        <f t="shared" si="85"/>
        <v>94.220643543669027</v>
      </c>
      <c r="R632" s="61">
        <v>12882.22</v>
      </c>
      <c r="S632" s="61">
        <v>2019</v>
      </c>
      <c r="T632" s="32"/>
    </row>
    <row r="633" spans="1:20" s="2" customFormat="1" ht="12.75" customHeight="1" x14ac:dyDescent="0.2">
      <c r="A633" s="61">
        <f t="shared" si="86"/>
        <v>15</v>
      </c>
      <c r="B633" s="64" t="s">
        <v>626</v>
      </c>
      <c r="C633" s="61">
        <v>1964</v>
      </c>
      <c r="D633" s="61"/>
      <c r="E633" s="61" t="s">
        <v>43</v>
      </c>
      <c r="F633" s="64" t="s">
        <v>54</v>
      </c>
      <c r="G633" s="61">
        <v>2</v>
      </c>
      <c r="H633" s="65">
        <v>1</v>
      </c>
      <c r="I633" s="66">
        <v>341.1</v>
      </c>
      <c r="J633" s="66">
        <v>328.3</v>
      </c>
      <c r="K633" s="61">
        <v>238.9</v>
      </c>
      <c r="L633" s="65">
        <v>8</v>
      </c>
      <c r="M633" s="66">
        <v>26735</v>
      </c>
      <c r="N633" s="66">
        <v>0</v>
      </c>
      <c r="O633" s="66">
        <v>0</v>
      </c>
      <c r="P633" s="66">
        <f t="shared" si="84"/>
        <v>26735</v>
      </c>
      <c r="Q633" s="70">
        <f t="shared" si="85"/>
        <v>81.434663417605847</v>
      </c>
      <c r="R633" s="61">
        <v>12882.22</v>
      </c>
      <c r="S633" s="61">
        <v>2019</v>
      </c>
      <c r="T633" s="32"/>
    </row>
    <row r="634" spans="1:20" s="2" customFormat="1" ht="12.75" customHeight="1" x14ac:dyDescent="0.2">
      <c r="A634" s="61">
        <f t="shared" si="86"/>
        <v>16</v>
      </c>
      <c r="B634" s="64" t="s">
        <v>627</v>
      </c>
      <c r="C634" s="61">
        <v>1954</v>
      </c>
      <c r="D634" s="61"/>
      <c r="E634" s="61" t="s">
        <v>43</v>
      </c>
      <c r="F634" s="64" t="s">
        <v>44</v>
      </c>
      <c r="G634" s="61">
        <v>2</v>
      </c>
      <c r="H634" s="65">
        <v>1</v>
      </c>
      <c r="I634" s="66">
        <v>353.3</v>
      </c>
      <c r="J634" s="66">
        <v>327</v>
      </c>
      <c r="K634" s="61">
        <v>48.6</v>
      </c>
      <c r="L634" s="65">
        <v>8</v>
      </c>
      <c r="M634" s="66">
        <v>23451</v>
      </c>
      <c r="N634" s="66">
        <v>0</v>
      </c>
      <c r="O634" s="66">
        <v>0</v>
      </c>
      <c r="P634" s="66">
        <f t="shared" si="84"/>
        <v>23451</v>
      </c>
      <c r="Q634" s="70">
        <f t="shared" si="85"/>
        <v>71.715596330275233</v>
      </c>
      <c r="R634" s="61">
        <v>11111.76</v>
      </c>
      <c r="S634" s="61">
        <v>2019</v>
      </c>
      <c r="T634" s="32"/>
    </row>
    <row r="635" spans="1:20" s="2" customFormat="1" ht="12.75" customHeight="1" x14ac:dyDescent="0.2">
      <c r="A635" s="61">
        <f t="shared" si="86"/>
        <v>17</v>
      </c>
      <c r="B635" s="64" t="s">
        <v>628</v>
      </c>
      <c r="C635" s="61">
        <v>1963</v>
      </c>
      <c r="D635" s="61"/>
      <c r="E635" s="61" t="s">
        <v>43</v>
      </c>
      <c r="F635" s="64" t="s">
        <v>44</v>
      </c>
      <c r="G635" s="61">
        <v>2</v>
      </c>
      <c r="H635" s="65">
        <v>1</v>
      </c>
      <c r="I635" s="66">
        <v>393.1</v>
      </c>
      <c r="J635" s="66">
        <v>337.9</v>
      </c>
      <c r="K635" s="61">
        <v>298.8</v>
      </c>
      <c r="L635" s="65">
        <v>8</v>
      </c>
      <c r="M635" s="66">
        <v>26744</v>
      </c>
      <c r="N635" s="66">
        <v>0</v>
      </c>
      <c r="O635" s="66">
        <v>0</v>
      </c>
      <c r="P635" s="66">
        <f t="shared" si="84"/>
        <v>26744</v>
      </c>
      <c r="Q635" s="70">
        <f t="shared" si="85"/>
        <v>79.147676827463755</v>
      </c>
      <c r="R635" s="61">
        <v>11111.76</v>
      </c>
      <c r="S635" s="61">
        <v>2019</v>
      </c>
      <c r="T635" s="32"/>
    </row>
    <row r="636" spans="1:20" s="79" customFormat="1" ht="12.75" customHeight="1" x14ac:dyDescent="0.2">
      <c r="A636" s="74">
        <f t="shared" si="86"/>
        <v>18</v>
      </c>
      <c r="B636" s="75" t="s">
        <v>629</v>
      </c>
      <c r="C636" s="74">
        <v>1964</v>
      </c>
      <c r="D636" s="74">
        <v>1989</v>
      </c>
      <c r="E636" s="74" t="s">
        <v>43</v>
      </c>
      <c r="F636" s="75" t="s">
        <v>54</v>
      </c>
      <c r="G636" s="74">
        <v>2</v>
      </c>
      <c r="H636" s="95">
        <v>1</v>
      </c>
      <c r="I636" s="76">
        <v>359</v>
      </c>
      <c r="J636" s="76">
        <v>330.2</v>
      </c>
      <c r="K636" s="76">
        <v>0</v>
      </c>
      <c r="L636" s="95">
        <v>8</v>
      </c>
      <c r="M636" s="76">
        <v>22547</v>
      </c>
      <c r="N636" s="76">
        <v>0</v>
      </c>
      <c r="O636" s="76">
        <v>0</v>
      </c>
      <c r="P636" s="76">
        <f t="shared" si="84"/>
        <v>22547</v>
      </c>
      <c r="Q636" s="77">
        <f t="shared" si="85"/>
        <v>68.282858873410063</v>
      </c>
      <c r="R636" s="74">
        <v>11111.76</v>
      </c>
      <c r="S636" s="74" t="s">
        <v>195</v>
      </c>
      <c r="T636" s="78"/>
    </row>
    <row r="637" spans="1:20" s="79" customFormat="1" ht="12.75" customHeight="1" x14ac:dyDescent="0.2">
      <c r="A637" s="74">
        <f t="shared" si="86"/>
        <v>19</v>
      </c>
      <c r="B637" s="75" t="s">
        <v>630</v>
      </c>
      <c r="C637" s="74">
        <v>1965</v>
      </c>
      <c r="D637" s="74">
        <v>1988</v>
      </c>
      <c r="E637" s="74" t="s">
        <v>43</v>
      </c>
      <c r="F637" s="75" t="s">
        <v>54</v>
      </c>
      <c r="G637" s="74">
        <v>2</v>
      </c>
      <c r="H637" s="95">
        <v>1</v>
      </c>
      <c r="I637" s="76">
        <v>370.5</v>
      </c>
      <c r="J637" s="76">
        <v>335.2</v>
      </c>
      <c r="K637" s="74">
        <v>90.4</v>
      </c>
      <c r="L637" s="95">
        <v>8</v>
      </c>
      <c r="M637" s="76">
        <v>22547</v>
      </c>
      <c r="N637" s="76">
        <v>0</v>
      </c>
      <c r="O637" s="76">
        <v>0</v>
      </c>
      <c r="P637" s="76">
        <f t="shared" si="84"/>
        <v>22547</v>
      </c>
      <c r="Q637" s="77">
        <f t="shared" si="85"/>
        <v>67.264319809069221</v>
      </c>
      <c r="R637" s="74">
        <v>11111.76</v>
      </c>
      <c r="S637" s="74" t="s">
        <v>195</v>
      </c>
      <c r="T637" s="78"/>
    </row>
    <row r="638" spans="1:20" s="79" customFormat="1" ht="12.75" customHeight="1" x14ac:dyDescent="0.2">
      <c r="A638" s="74">
        <f t="shared" si="86"/>
        <v>20</v>
      </c>
      <c r="B638" s="75" t="s">
        <v>631</v>
      </c>
      <c r="C638" s="74">
        <v>1960</v>
      </c>
      <c r="D638" s="74"/>
      <c r="E638" s="74" t="s">
        <v>43</v>
      </c>
      <c r="F638" s="75" t="s">
        <v>54</v>
      </c>
      <c r="G638" s="74">
        <v>2</v>
      </c>
      <c r="H638" s="95">
        <v>1</v>
      </c>
      <c r="I638" s="76">
        <v>331.2</v>
      </c>
      <c r="J638" s="76">
        <v>226.7</v>
      </c>
      <c r="K638" s="74">
        <v>166.3</v>
      </c>
      <c r="L638" s="95">
        <v>8</v>
      </c>
      <c r="M638" s="76">
        <v>54974.8122</v>
      </c>
      <c r="N638" s="76">
        <v>0</v>
      </c>
      <c r="O638" s="76">
        <v>0</v>
      </c>
      <c r="P638" s="76">
        <f t="shared" si="84"/>
        <v>54974.8122</v>
      </c>
      <c r="Q638" s="77">
        <f t="shared" si="85"/>
        <v>242.50027437141597</v>
      </c>
      <c r="R638" s="74">
        <v>11111.76</v>
      </c>
      <c r="S638" s="74" t="s">
        <v>195</v>
      </c>
      <c r="T638" s="78"/>
    </row>
    <row r="639" spans="1:20" s="2" customFormat="1" ht="12.75" customHeight="1" x14ac:dyDescent="0.2">
      <c r="A639" s="245" t="s">
        <v>632</v>
      </c>
      <c r="B639" s="245"/>
      <c r="C639" s="45">
        <v>20</v>
      </c>
      <c r="D639" s="45"/>
      <c r="E639" s="45"/>
      <c r="F639" s="43"/>
      <c r="G639" s="45"/>
      <c r="H639" s="46"/>
      <c r="I639" s="50">
        <f>SUM(I619:I638)</f>
        <v>7142.8500000000013</v>
      </c>
      <c r="J639" s="50">
        <f>SUM(J619:J638)</f>
        <v>6586.3399999999992</v>
      </c>
      <c r="K639" s="50">
        <f>SUM(K619:K638)</f>
        <v>3034.1000000000008</v>
      </c>
      <c r="L639" s="100">
        <f>SUM(L619:L638)</f>
        <v>153</v>
      </c>
      <c r="M639" s="50">
        <f>SUM(M619:M638)</f>
        <v>655855.0122</v>
      </c>
      <c r="N639" s="50"/>
      <c r="O639" s="50"/>
      <c r="P639" s="50">
        <f>SUM(P619:P638)</f>
        <v>655855.0122</v>
      </c>
      <c r="Q639" s="82"/>
      <c r="R639" s="82"/>
      <c r="S639" s="45"/>
      <c r="T639" s="32"/>
    </row>
    <row r="640" spans="1:20" s="2" customFormat="1" ht="12" customHeight="1" x14ac:dyDescent="0.2">
      <c r="A640" s="61">
        <v>1</v>
      </c>
      <c r="B640" s="64" t="s">
        <v>633</v>
      </c>
      <c r="C640" s="61">
        <v>1951</v>
      </c>
      <c r="D640" s="24"/>
      <c r="E640" s="61" t="s">
        <v>43</v>
      </c>
      <c r="F640" s="64" t="s">
        <v>634</v>
      </c>
      <c r="G640" s="61">
        <v>2</v>
      </c>
      <c r="H640" s="61">
        <v>1</v>
      </c>
      <c r="I640" s="66">
        <v>237.6</v>
      </c>
      <c r="J640" s="66">
        <v>214</v>
      </c>
      <c r="K640" s="61">
        <v>160.4</v>
      </c>
      <c r="L640" s="61">
        <v>4</v>
      </c>
      <c r="M640" s="66">
        <f>'Раздел 2'!C640</f>
        <v>3779371.45</v>
      </c>
      <c r="N640" s="66">
        <v>0</v>
      </c>
      <c r="O640" s="66">
        <v>0</v>
      </c>
      <c r="P640" s="66">
        <f t="shared" ref="P640:P668" si="87">M640</f>
        <v>3779371.45</v>
      </c>
      <c r="Q640" s="70">
        <f t="shared" ref="Q640:Q668" si="88">P640/J640</f>
        <v>17660.614252336451</v>
      </c>
      <c r="R640" s="61">
        <v>16488.59</v>
      </c>
      <c r="S640" s="61">
        <v>2020</v>
      </c>
      <c r="T640" s="32"/>
    </row>
    <row r="641" spans="1:20" s="2" customFormat="1" ht="12.75" customHeight="1" x14ac:dyDescent="0.2">
      <c r="A641" s="61">
        <f t="shared" ref="A641:A668" si="89">A640+1</f>
        <v>2</v>
      </c>
      <c r="B641" s="64" t="s">
        <v>635</v>
      </c>
      <c r="C641" s="61">
        <v>1950</v>
      </c>
      <c r="D641" s="24"/>
      <c r="E641" s="61" t="s">
        <v>43</v>
      </c>
      <c r="F641" s="64" t="s">
        <v>634</v>
      </c>
      <c r="G641" s="61">
        <v>2</v>
      </c>
      <c r="H641" s="61">
        <v>1</v>
      </c>
      <c r="I641" s="66">
        <v>234.2</v>
      </c>
      <c r="J641" s="66">
        <v>211.6</v>
      </c>
      <c r="K641" s="61">
        <v>53</v>
      </c>
      <c r="L641" s="61">
        <v>4</v>
      </c>
      <c r="M641" s="66">
        <f>'Раздел 2'!C641</f>
        <v>20541</v>
      </c>
      <c r="N641" s="66">
        <v>0</v>
      </c>
      <c r="O641" s="66">
        <v>0</v>
      </c>
      <c r="P641" s="66">
        <f t="shared" si="87"/>
        <v>20541</v>
      </c>
      <c r="Q641" s="70">
        <f t="shared" si="88"/>
        <v>97.07466918714556</v>
      </c>
      <c r="R641" s="61">
        <v>11111.76</v>
      </c>
      <c r="S641" s="61">
        <v>2020</v>
      </c>
      <c r="T641" s="32"/>
    </row>
    <row r="642" spans="1:20" s="2" customFormat="1" ht="12.75" customHeight="1" x14ac:dyDescent="0.2">
      <c r="A642" s="61">
        <f t="shared" si="89"/>
        <v>3</v>
      </c>
      <c r="B642" s="64" t="s">
        <v>636</v>
      </c>
      <c r="C642" s="61">
        <v>1962</v>
      </c>
      <c r="D642" s="24"/>
      <c r="E642" s="61" t="s">
        <v>43</v>
      </c>
      <c r="F642" s="64" t="s">
        <v>54</v>
      </c>
      <c r="G642" s="61">
        <v>2</v>
      </c>
      <c r="H642" s="61">
        <v>3</v>
      </c>
      <c r="I642" s="66">
        <v>567.20000000000005</v>
      </c>
      <c r="J642" s="66">
        <v>505</v>
      </c>
      <c r="K642" s="61">
        <v>110.9</v>
      </c>
      <c r="L642" s="61">
        <v>12</v>
      </c>
      <c r="M642" s="66">
        <f>'Раздел 2'!C642</f>
        <v>49023</v>
      </c>
      <c r="N642" s="66">
        <v>0</v>
      </c>
      <c r="O642" s="66">
        <v>0</v>
      </c>
      <c r="P642" s="66">
        <f t="shared" si="87"/>
        <v>49023</v>
      </c>
      <c r="Q642" s="70">
        <f t="shared" si="88"/>
        <v>97.07524752475247</v>
      </c>
      <c r="R642" s="61">
        <v>11111.76</v>
      </c>
      <c r="S642" s="61">
        <v>2020</v>
      </c>
      <c r="T642" s="32"/>
    </row>
    <row r="643" spans="1:20" s="2" customFormat="1" ht="12.75" customHeight="1" x14ac:dyDescent="0.2">
      <c r="A643" s="61">
        <f t="shared" si="89"/>
        <v>4</v>
      </c>
      <c r="B643" s="64" t="s">
        <v>637</v>
      </c>
      <c r="C643" s="61">
        <v>1965</v>
      </c>
      <c r="D643" s="24"/>
      <c r="E643" s="61" t="s">
        <v>43</v>
      </c>
      <c r="F643" s="64" t="s">
        <v>54</v>
      </c>
      <c r="G643" s="61">
        <v>2</v>
      </c>
      <c r="H643" s="61">
        <v>1</v>
      </c>
      <c r="I643" s="66">
        <v>354</v>
      </c>
      <c r="J643" s="66">
        <v>330</v>
      </c>
      <c r="K643" s="66">
        <v>0</v>
      </c>
      <c r="L643" s="61">
        <v>8</v>
      </c>
      <c r="M643" s="66">
        <f>'Раздел 2'!C643</f>
        <v>31837</v>
      </c>
      <c r="N643" s="66">
        <v>0</v>
      </c>
      <c r="O643" s="66">
        <v>0</v>
      </c>
      <c r="P643" s="66">
        <f t="shared" si="87"/>
        <v>31837</v>
      </c>
      <c r="Q643" s="70">
        <f t="shared" si="88"/>
        <v>96.475757575757569</v>
      </c>
      <c r="R643" s="61">
        <v>11111.76</v>
      </c>
      <c r="S643" s="61">
        <v>2020</v>
      </c>
      <c r="T643" s="32"/>
    </row>
    <row r="644" spans="1:20" s="2" customFormat="1" ht="12.75" customHeight="1" x14ac:dyDescent="0.2">
      <c r="A644" s="61">
        <f t="shared" si="89"/>
        <v>5</v>
      </c>
      <c r="B644" s="64" t="s">
        <v>638</v>
      </c>
      <c r="C644" s="61">
        <v>1966</v>
      </c>
      <c r="D644" s="24"/>
      <c r="E644" s="61" t="s">
        <v>43</v>
      </c>
      <c r="F644" s="64" t="s">
        <v>54</v>
      </c>
      <c r="G644" s="61">
        <v>2</v>
      </c>
      <c r="H644" s="61">
        <v>3</v>
      </c>
      <c r="I644" s="66">
        <v>529.6</v>
      </c>
      <c r="J644" s="66">
        <v>467.8</v>
      </c>
      <c r="K644" s="61">
        <v>362.9</v>
      </c>
      <c r="L644" s="61">
        <v>12</v>
      </c>
      <c r="M644" s="66">
        <f>'Раздел 2'!C644</f>
        <v>38315</v>
      </c>
      <c r="N644" s="66">
        <v>0</v>
      </c>
      <c r="O644" s="66">
        <v>0</v>
      </c>
      <c r="P644" s="66">
        <f t="shared" si="87"/>
        <v>38315</v>
      </c>
      <c r="Q644" s="70">
        <f t="shared" si="88"/>
        <v>81.90466011115862</v>
      </c>
      <c r="R644" s="61">
        <v>16488.59</v>
      </c>
      <c r="S644" s="61">
        <v>2020</v>
      </c>
      <c r="T644" s="32"/>
    </row>
    <row r="645" spans="1:20" s="2" customFormat="1" ht="12.75" customHeight="1" x14ac:dyDescent="0.2">
      <c r="A645" s="61">
        <f t="shared" si="89"/>
        <v>6</v>
      </c>
      <c r="B645" s="64" t="s">
        <v>639</v>
      </c>
      <c r="C645" s="61">
        <v>1963</v>
      </c>
      <c r="D645" s="24"/>
      <c r="E645" s="61" t="s">
        <v>43</v>
      </c>
      <c r="F645" s="64" t="s">
        <v>54</v>
      </c>
      <c r="G645" s="61">
        <v>2</v>
      </c>
      <c r="H645" s="61">
        <v>1</v>
      </c>
      <c r="I645" s="66">
        <v>356.7</v>
      </c>
      <c r="J645" s="66">
        <v>329.6</v>
      </c>
      <c r="K645" s="61">
        <v>115.5</v>
      </c>
      <c r="L645" s="61">
        <v>8</v>
      </c>
      <c r="M645" s="66">
        <f>'Раздел 2'!C645</f>
        <v>31837</v>
      </c>
      <c r="N645" s="66">
        <v>0</v>
      </c>
      <c r="O645" s="66">
        <v>0</v>
      </c>
      <c r="P645" s="66">
        <f t="shared" si="87"/>
        <v>31837</v>
      </c>
      <c r="Q645" s="70">
        <f t="shared" si="88"/>
        <v>96.592839805825236</v>
      </c>
      <c r="R645" s="61">
        <v>11111.76</v>
      </c>
      <c r="S645" s="61">
        <v>2020</v>
      </c>
      <c r="T645" s="32"/>
    </row>
    <row r="646" spans="1:20" s="2" customFormat="1" ht="12.75" customHeight="1" x14ac:dyDescent="0.2">
      <c r="A646" s="61">
        <f t="shared" si="89"/>
        <v>7</v>
      </c>
      <c r="B646" s="64" t="s">
        <v>640</v>
      </c>
      <c r="C646" s="61">
        <v>1964</v>
      </c>
      <c r="D646" s="24"/>
      <c r="E646" s="61" t="s">
        <v>43</v>
      </c>
      <c r="F646" s="64" t="s">
        <v>54</v>
      </c>
      <c r="G646" s="61">
        <v>2</v>
      </c>
      <c r="H646" s="61">
        <v>1</v>
      </c>
      <c r="I646" s="66">
        <v>352.1</v>
      </c>
      <c r="J646" s="66">
        <v>327.96</v>
      </c>
      <c r="K646" s="61">
        <v>126.2</v>
      </c>
      <c r="L646" s="61">
        <v>8</v>
      </c>
      <c r="M646" s="66">
        <f>'Раздел 2'!C646</f>
        <v>31837</v>
      </c>
      <c r="N646" s="66">
        <v>0</v>
      </c>
      <c r="O646" s="66">
        <v>0</v>
      </c>
      <c r="P646" s="66">
        <f t="shared" si="87"/>
        <v>31837</v>
      </c>
      <c r="Q646" s="70">
        <f t="shared" si="88"/>
        <v>97.075862910110999</v>
      </c>
      <c r="R646" s="61">
        <v>11111.76</v>
      </c>
      <c r="S646" s="61">
        <v>2020</v>
      </c>
      <c r="T646" s="32"/>
    </row>
    <row r="647" spans="1:20" s="2" customFormat="1" ht="12.75" customHeight="1" x14ac:dyDescent="0.2">
      <c r="A647" s="61">
        <f t="shared" si="89"/>
        <v>8</v>
      </c>
      <c r="B647" s="64" t="s">
        <v>641</v>
      </c>
      <c r="C647" s="61">
        <v>1965</v>
      </c>
      <c r="D647" s="24"/>
      <c r="E647" s="61" t="s">
        <v>43</v>
      </c>
      <c r="F647" s="64" t="s">
        <v>642</v>
      </c>
      <c r="G647" s="61">
        <v>2</v>
      </c>
      <c r="H647" s="61">
        <v>1</v>
      </c>
      <c r="I647" s="66">
        <v>290.7</v>
      </c>
      <c r="J647" s="66">
        <v>272.2</v>
      </c>
      <c r="K647" s="61">
        <v>242.4</v>
      </c>
      <c r="L647" s="61">
        <v>8</v>
      </c>
      <c r="M647" s="66">
        <f>'Раздел 2'!C647</f>
        <v>31938</v>
      </c>
      <c r="N647" s="66">
        <v>0</v>
      </c>
      <c r="O647" s="66">
        <v>0</v>
      </c>
      <c r="P647" s="66">
        <f t="shared" si="87"/>
        <v>31938</v>
      </c>
      <c r="Q647" s="70">
        <f t="shared" si="88"/>
        <v>117.33284349742837</v>
      </c>
      <c r="R647" s="61">
        <v>16488.59</v>
      </c>
      <c r="S647" s="61">
        <v>2020</v>
      </c>
      <c r="T647" s="32"/>
    </row>
    <row r="648" spans="1:20" s="2" customFormat="1" ht="12.75" customHeight="1" x14ac:dyDescent="0.2">
      <c r="A648" s="61">
        <f t="shared" si="89"/>
        <v>9</v>
      </c>
      <c r="B648" s="64" t="s">
        <v>643</v>
      </c>
      <c r="C648" s="61">
        <v>1964</v>
      </c>
      <c r="D648" s="24"/>
      <c r="E648" s="61" t="s">
        <v>43</v>
      </c>
      <c r="F648" s="64" t="s">
        <v>54</v>
      </c>
      <c r="G648" s="61">
        <v>2</v>
      </c>
      <c r="H648" s="61">
        <v>1</v>
      </c>
      <c r="I648" s="66">
        <v>562</v>
      </c>
      <c r="J648" s="66">
        <v>500.5</v>
      </c>
      <c r="K648" s="61">
        <v>138.4</v>
      </c>
      <c r="L648" s="61">
        <v>12</v>
      </c>
      <c r="M648" s="66">
        <f>'Раздел 2'!C648</f>
        <v>48586</v>
      </c>
      <c r="N648" s="66">
        <v>0</v>
      </c>
      <c r="O648" s="66">
        <v>0</v>
      </c>
      <c r="P648" s="66">
        <f t="shared" si="87"/>
        <v>48586</v>
      </c>
      <c r="Q648" s="70">
        <f t="shared" si="88"/>
        <v>97.074925074925076</v>
      </c>
      <c r="R648" s="61">
        <v>11111.76</v>
      </c>
      <c r="S648" s="61">
        <v>2020</v>
      </c>
      <c r="T648" s="32"/>
    </row>
    <row r="649" spans="1:20" s="2" customFormat="1" ht="12.75" customHeight="1" x14ac:dyDescent="0.2">
      <c r="A649" s="61">
        <f t="shared" si="89"/>
        <v>10</v>
      </c>
      <c r="B649" s="64" t="s">
        <v>644</v>
      </c>
      <c r="C649" s="61">
        <v>1963</v>
      </c>
      <c r="D649" s="24"/>
      <c r="E649" s="61" t="s">
        <v>43</v>
      </c>
      <c r="F649" s="64" t="s">
        <v>545</v>
      </c>
      <c r="G649" s="61">
        <v>2</v>
      </c>
      <c r="H649" s="61">
        <v>3</v>
      </c>
      <c r="I649" s="66">
        <v>569.5</v>
      </c>
      <c r="J649" s="66">
        <v>505.9</v>
      </c>
      <c r="K649" s="66">
        <v>29.7</v>
      </c>
      <c r="L649" s="61">
        <v>12</v>
      </c>
      <c r="M649" s="66">
        <f>'Раздел 2'!C649</f>
        <v>49110</v>
      </c>
      <c r="N649" s="66">
        <v>0</v>
      </c>
      <c r="O649" s="66">
        <v>0</v>
      </c>
      <c r="P649" s="66">
        <f t="shared" si="87"/>
        <v>49110</v>
      </c>
      <c r="Q649" s="70">
        <f t="shared" si="88"/>
        <v>97.074520656256183</v>
      </c>
      <c r="R649" s="61">
        <v>11111.76</v>
      </c>
      <c r="S649" s="61">
        <v>2020</v>
      </c>
      <c r="T649" s="32"/>
    </row>
    <row r="650" spans="1:20" s="2" customFormat="1" ht="12.75" customHeight="1" x14ac:dyDescent="0.2">
      <c r="A650" s="61">
        <f t="shared" si="89"/>
        <v>11</v>
      </c>
      <c r="B650" s="64" t="s">
        <v>645</v>
      </c>
      <c r="C650" s="61">
        <v>1963</v>
      </c>
      <c r="D650" s="24"/>
      <c r="E650" s="61" t="s">
        <v>43</v>
      </c>
      <c r="F650" s="64" t="s">
        <v>545</v>
      </c>
      <c r="G650" s="61">
        <v>2</v>
      </c>
      <c r="H650" s="61">
        <v>1</v>
      </c>
      <c r="I650" s="66">
        <v>355.8</v>
      </c>
      <c r="J650" s="66">
        <v>329</v>
      </c>
      <c r="K650" s="66">
        <v>77.5</v>
      </c>
      <c r="L650" s="61">
        <v>8</v>
      </c>
      <c r="M650" s="66">
        <f>'Раздел 2'!C650</f>
        <v>31938</v>
      </c>
      <c r="N650" s="66">
        <v>0</v>
      </c>
      <c r="O650" s="66">
        <v>0</v>
      </c>
      <c r="P650" s="66">
        <f t="shared" si="87"/>
        <v>31938</v>
      </c>
      <c r="Q650" s="70">
        <f t="shared" si="88"/>
        <v>97.075987841945292</v>
      </c>
      <c r="R650" s="61">
        <v>11111.76</v>
      </c>
      <c r="S650" s="61">
        <v>2020</v>
      </c>
      <c r="T650" s="32"/>
    </row>
    <row r="651" spans="1:20" s="2" customFormat="1" ht="12.75" customHeight="1" x14ac:dyDescent="0.2">
      <c r="A651" s="61">
        <f t="shared" si="89"/>
        <v>12</v>
      </c>
      <c r="B651" s="64" t="s">
        <v>646</v>
      </c>
      <c r="C651" s="61">
        <v>1939</v>
      </c>
      <c r="D651" s="24"/>
      <c r="E651" s="61" t="s">
        <v>43</v>
      </c>
      <c r="F651" s="64" t="s">
        <v>545</v>
      </c>
      <c r="G651" s="61">
        <v>2</v>
      </c>
      <c r="H651" s="61">
        <v>2</v>
      </c>
      <c r="I651" s="66">
        <v>432.5</v>
      </c>
      <c r="J651" s="66">
        <v>394.2</v>
      </c>
      <c r="K651" s="66">
        <v>153.5</v>
      </c>
      <c r="L651" s="61">
        <v>8</v>
      </c>
      <c r="M651" s="66">
        <f>'Раздел 2'!C651</f>
        <v>35284.39</v>
      </c>
      <c r="N651" s="66">
        <v>0</v>
      </c>
      <c r="O651" s="66">
        <v>0</v>
      </c>
      <c r="P651" s="66">
        <f t="shared" si="87"/>
        <v>35284.39</v>
      </c>
      <c r="Q651" s="70">
        <f t="shared" si="88"/>
        <v>89.508853373921866</v>
      </c>
      <c r="R651" s="61">
        <v>11111.76</v>
      </c>
      <c r="S651" s="61">
        <v>2020</v>
      </c>
      <c r="T651" s="32"/>
    </row>
    <row r="652" spans="1:20" s="2" customFormat="1" ht="12.75" customHeight="1" x14ac:dyDescent="0.2">
      <c r="A652" s="61">
        <f t="shared" si="89"/>
        <v>13</v>
      </c>
      <c r="B652" s="64" t="s">
        <v>647</v>
      </c>
      <c r="C652" s="61">
        <v>1951</v>
      </c>
      <c r="D652" s="24"/>
      <c r="E652" s="61" t="s">
        <v>43</v>
      </c>
      <c r="F652" s="64" t="s">
        <v>545</v>
      </c>
      <c r="G652" s="61">
        <v>2</v>
      </c>
      <c r="H652" s="61">
        <v>1</v>
      </c>
      <c r="I652" s="66">
        <v>399.4</v>
      </c>
      <c r="J652" s="66">
        <v>361.3</v>
      </c>
      <c r="K652" s="66">
        <v>191.5</v>
      </c>
      <c r="L652" s="61">
        <v>8</v>
      </c>
      <c r="M652" s="66">
        <f>'Раздел 2'!C652</f>
        <v>25919</v>
      </c>
      <c r="N652" s="66">
        <v>0</v>
      </c>
      <c r="O652" s="66">
        <v>0</v>
      </c>
      <c r="P652" s="66">
        <f t="shared" si="87"/>
        <v>25919</v>
      </c>
      <c r="Q652" s="70">
        <f t="shared" si="88"/>
        <v>71.738167727650151</v>
      </c>
      <c r="R652" s="61">
        <v>11111.76</v>
      </c>
      <c r="S652" s="61">
        <v>2020</v>
      </c>
      <c r="T652" s="32"/>
    </row>
    <row r="653" spans="1:20" s="2" customFormat="1" ht="12.75" customHeight="1" x14ac:dyDescent="0.2">
      <c r="A653" s="61">
        <f t="shared" si="89"/>
        <v>14</v>
      </c>
      <c r="B653" s="64" t="s">
        <v>648</v>
      </c>
      <c r="C653" s="61">
        <v>1954</v>
      </c>
      <c r="D653" s="24"/>
      <c r="E653" s="61" t="s">
        <v>43</v>
      </c>
      <c r="F653" s="64" t="s">
        <v>545</v>
      </c>
      <c r="G653" s="61">
        <v>2</v>
      </c>
      <c r="H653" s="61">
        <v>1</v>
      </c>
      <c r="I653" s="66">
        <v>411.2</v>
      </c>
      <c r="J653" s="66">
        <v>373.1</v>
      </c>
      <c r="K653" s="66">
        <v>43.8</v>
      </c>
      <c r="L653" s="61">
        <v>8</v>
      </c>
      <c r="M653" s="66">
        <f>'Раздел 2'!C653</f>
        <v>15691</v>
      </c>
      <c r="N653" s="66">
        <v>0</v>
      </c>
      <c r="O653" s="66">
        <v>0</v>
      </c>
      <c r="P653" s="66">
        <f t="shared" si="87"/>
        <v>15691</v>
      </c>
      <c r="Q653" s="70">
        <f t="shared" si="88"/>
        <v>42.055749128919857</v>
      </c>
      <c r="R653" s="61">
        <v>11111.76</v>
      </c>
      <c r="S653" s="61">
        <v>2020</v>
      </c>
      <c r="T653" s="32"/>
    </row>
    <row r="654" spans="1:20" s="2" customFormat="1" ht="12.75" customHeight="1" x14ac:dyDescent="0.2">
      <c r="A654" s="61">
        <f t="shared" si="89"/>
        <v>15</v>
      </c>
      <c r="B654" s="64" t="s">
        <v>615</v>
      </c>
      <c r="C654" s="61">
        <v>1960</v>
      </c>
      <c r="D654" s="24"/>
      <c r="E654" s="61" t="s">
        <v>43</v>
      </c>
      <c r="F654" s="64" t="s">
        <v>79</v>
      </c>
      <c r="G654" s="61">
        <v>2</v>
      </c>
      <c r="H654" s="61">
        <v>1</v>
      </c>
      <c r="I654" s="66">
        <v>296.7</v>
      </c>
      <c r="J654" s="66">
        <v>273.5</v>
      </c>
      <c r="K654" s="61">
        <v>234.9</v>
      </c>
      <c r="L654" s="61">
        <v>8</v>
      </c>
      <c r="M654" s="66">
        <f>'Раздел 2'!C654</f>
        <v>4092353.98</v>
      </c>
      <c r="N654" s="66">
        <v>0</v>
      </c>
      <c r="O654" s="66">
        <v>0</v>
      </c>
      <c r="P654" s="66">
        <f t="shared" si="87"/>
        <v>4092353.98</v>
      </c>
      <c r="Q654" s="70">
        <f t="shared" si="88"/>
        <v>14962.903034734918</v>
      </c>
      <c r="R654" s="61">
        <v>16488.59</v>
      </c>
      <c r="S654" s="61">
        <v>2020</v>
      </c>
      <c r="T654" s="32"/>
    </row>
    <row r="655" spans="1:20" s="2" customFormat="1" ht="12.75" customHeight="1" x14ac:dyDescent="0.2">
      <c r="A655" s="61">
        <f t="shared" si="89"/>
        <v>16</v>
      </c>
      <c r="B655" s="64" t="s">
        <v>616</v>
      </c>
      <c r="C655" s="61">
        <v>1959</v>
      </c>
      <c r="D655" s="24"/>
      <c r="E655" s="61" t="s">
        <v>43</v>
      </c>
      <c r="F655" s="64" t="s">
        <v>79</v>
      </c>
      <c r="G655" s="61">
        <v>2</v>
      </c>
      <c r="H655" s="61">
        <v>1</v>
      </c>
      <c r="I655" s="66">
        <v>411.8</v>
      </c>
      <c r="J655" s="66">
        <v>371.5</v>
      </c>
      <c r="K655" s="61">
        <v>328.3</v>
      </c>
      <c r="L655" s="61">
        <v>8</v>
      </c>
      <c r="M655" s="66">
        <f>'Раздел 2'!C655</f>
        <v>4734137.4399999995</v>
      </c>
      <c r="N655" s="66">
        <v>0</v>
      </c>
      <c r="O655" s="66">
        <v>0</v>
      </c>
      <c r="P655" s="66">
        <f t="shared" si="87"/>
        <v>4734137.4399999995</v>
      </c>
      <c r="Q655" s="70">
        <f t="shared" si="88"/>
        <v>12743.304010767159</v>
      </c>
      <c r="R655" s="61">
        <v>16488.59</v>
      </c>
      <c r="S655" s="61">
        <v>2020</v>
      </c>
      <c r="T655" s="32"/>
    </row>
    <row r="656" spans="1:20" s="2" customFormat="1" ht="12.75" customHeight="1" x14ac:dyDescent="0.2">
      <c r="A656" s="61">
        <f t="shared" si="89"/>
        <v>17</v>
      </c>
      <c r="B656" s="64" t="s">
        <v>623</v>
      </c>
      <c r="C656" s="61">
        <v>1965</v>
      </c>
      <c r="D656" s="24"/>
      <c r="E656" s="61" t="s">
        <v>43</v>
      </c>
      <c r="F656" s="64" t="s">
        <v>79</v>
      </c>
      <c r="G656" s="61">
        <v>2</v>
      </c>
      <c r="H656" s="61">
        <v>4</v>
      </c>
      <c r="I656" s="66">
        <v>340.3</v>
      </c>
      <c r="J656" s="66">
        <v>304</v>
      </c>
      <c r="K656" s="61">
        <v>71</v>
      </c>
      <c r="L656" s="61">
        <v>7</v>
      </c>
      <c r="M656" s="66">
        <f>'Раздел 2'!C656</f>
        <v>5363138.84</v>
      </c>
      <c r="N656" s="66">
        <v>0</v>
      </c>
      <c r="O656" s="66">
        <v>0</v>
      </c>
      <c r="P656" s="66">
        <f t="shared" si="87"/>
        <v>5363138.84</v>
      </c>
      <c r="Q656" s="70">
        <f t="shared" si="88"/>
        <v>17641.904078947369</v>
      </c>
      <c r="R656" s="61">
        <v>16488.59</v>
      </c>
      <c r="S656" s="61">
        <v>2020</v>
      </c>
      <c r="T656" s="32"/>
    </row>
    <row r="657" spans="1:20" s="2" customFormat="1" ht="12.75" customHeight="1" x14ac:dyDescent="0.2">
      <c r="A657" s="61">
        <f t="shared" si="89"/>
        <v>18</v>
      </c>
      <c r="B657" s="64" t="s">
        <v>649</v>
      </c>
      <c r="C657" s="61">
        <v>1939</v>
      </c>
      <c r="D657" s="24"/>
      <c r="E657" s="61" t="s">
        <v>43</v>
      </c>
      <c r="F657" s="64" t="s">
        <v>634</v>
      </c>
      <c r="G657" s="61">
        <v>2</v>
      </c>
      <c r="H657" s="61">
        <v>2</v>
      </c>
      <c r="I657" s="66">
        <v>422.9</v>
      </c>
      <c r="J657" s="66">
        <v>386.8</v>
      </c>
      <c r="K657" s="61">
        <v>145.5</v>
      </c>
      <c r="L657" s="61">
        <v>8</v>
      </c>
      <c r="M657" s="66">
        <f>'Раздел 2'!C657</f>
        <v>25919</v>
      </c>
      <c r="N657" s="66">
        <v>0</v>
      </c>
      <c r="O657" s="66">
        <v>0</v>
      </c>
      <c r="P657" s="66">
        <f t="shared" si="87"/>
        <v>25919</v>
      </c>
      <c r="Q657" s="70">
        <f t="shared" si="88"/>
        <v>67.008790072388834</v>
      </c>
      <c r="R657" s="61">
        <v>11111.76</v>
      </c>
      <c r="S657" s="61">
        <v>2020</v>
      </c>
      <c r="T657" s="32"/>
    </row>
    <row r="658" spans="1:20" s="2" customFormat="1" ht="12.75" customHeight="1" x14ac:dyDescent="0.2">
      <c r="A658" s="61">
        <f t="shared" si="89"/>
        <v>19</v>
      </c>
      <c r="B658" s="64" t="s">
        <v>650</v>
      </c>
      <c r="C658" s="61">
        <v>1966</v>
      </c>
      <c r="D658" s="24"/>
      <c r="E658" s="61" t="s">
        <v>43</v>
      </c>
      <c r="F658" s="64" t="s">
        <v>54</v>
      </c>
      <c r="G658" s="61">
        <v>2</v>
      </c>
      <c r="H658" s="61">
        <v>1</v>
      </c>
      <c r="I658" s="66">
        <v>351.3</v>
      </c>
      <c r="J658" s="66">
        <v>326.3</v>
      </c>
      <c r="K658" s="66">
        <v>0</v>
      </c>
      <c r="L658" s="61">
        <v>8</v>
      </c>
      <c r="M658" s="66">
        <f>'Раздел 2'!C658</f>
        <v>31675</v>
      </c>
      <c r="N658" s="66">
        <v>0</v>
      </c>
      <c r="O658" s="66">
        <v>0</v>
      </c>
      <c r="P658" s="66">
        <f t="shared" si="87"/>
        <v>31675</v>
      </c>
      <c r="Q658" s="70">
        <f t="shared" si="88"/>
        <v>97.073245479619985</v>
      </c>
      <c r="R658" s="61">
        <v>11111.76</v>
      </c>
      <c r="S658" s="61">
        <v>2020</v>
      </c>
      <c r="T658" s="32"/>
    </row>
    <row r="659" spans="1:20" s="2" customFormat="1" ht="12.75" customHeight="1" x14ac:dyDescent="0.2">
      <c r="A659" s="61">
        <f t="shared" si="89"/>
        <v>20</v>
      </c>
      <c r="B659" s="64" t="s">
        <v>651</v>
      </c>
      <c r="C659" s="61">
        <v>1962</v>
      </c>
      <c r="D659" s="24"/>
      <c r="E659" s="61" t="s">
        <v>43</v>
      </c>
      <c r="F659" s="64" t="s">
        <v>54</v>
      </c>
      <c r="G659" s="61">
        <v>2</v>
      </c>
      <c r="H659" s="61">
        <v>1</v>
      </c>
      <c r="I659" s="66">
        <v>345.8</v>
      </c>
      <c r="J659" s="66">
        <v>321.89999999999998</v>
      </c>
      <c r="K659" s="61">
        <v>244.7</v>
      </c>
      <c r="L659" s="61">
        <v>8</v>
      </c>
      <c r="M659" s="66">
        <f>'Раздел 2'!C659</f>
        <v>31249</v>
      </c>
      <c r="N659" s="66">
        <v>0</v>
      </c>
      <c r="O659" s="66">
        <v>0</v>
      </c>
      <c r="P659" s="66">
        <f t="shared" si="87"/>
        <v>31249</v>
      </c>
      <c r="Q659" s="70">
        <f t="shared" si="88"/>
        <v>97.076731904318123</v>
      </c>
      <c r="R659" s="61">
        <v>11111.76</v>
      </c>
      <c r="S659" s="61">
        <v>2020</v>
      </c>
      <c r="T659" s="32"/>
    </row>
    <row r="660" spans="1:20" s="2" customFormat="1" ht="12.75" customHeight="1" x14ac:dyDescent="0.2">
      <c r="A660" s="61">
        <f t="shared" si="89"/>
        <v>21</v>
      </c>
      <c r="B660" s="64" t="s">
        <v>652</v>
      </c>
      <c r="C660" s="61">
        <v>1950</v>
      </c>
      <c r="D660" s="24"/>
      <c r="E660" s="61" t="s">
        <v>43</v>
      </c>
      <c r="F660" s="64" t="s">
        <v>634</v>
      </c>
      <c r="G660" s="61">
        <v>2</v>
      </c>
      <c r="H660" s="61">
        <v>1</v>
      </c>
      <c r="I660" s="66">
        <v>433</v>
      </c>
      <c r="J660" s="66">
        <v>394.7</v>
      </c>
      <c r="K660" s="61">
        <v>46.4</v>
      </c>
      <c r="L660" s="61">
        <v>10</v>
      </c>
      <c r="M660" s="66">
        <f>'Раздел 2'!C660</f>
        <v>38315</v>
      </c>
      <c r="N660" s="66">
        <v>0</v>
      </c>
      <c r="O660" s="66">
        <v>0</v>
      </c>
      <c r="P660" s="66">
        <f t="shared" si="87"/>
        <v>38315</v>
      </c>
      <c r="Q660" s="70">
        <f t="shared" si="88"/>
        <v>97.073726881175574</v>
      </c>
      <c r="R660" s="61">
        <v>11111.76</v>
      </c>
      <c r="S660" s="61">
        <v>2020</v>
      </c>
      <c r="T660" s="32"/>
    </row>
    <row r="661" spans="1:20" s="2" customFormat="1" ht="12.75" customHeight="1" x14ac:dyDescent="0.2">
      <c r="A661" s="61">
        <f t="shared" si="89"/>
        <v>22</v>
      </c>
      <c r="B661" s="64" t="s">
        <v>653</v>
      </c>
      <c r="C661" s="61">
        <v>1950</v>
      </c>
      <c r="D661" s="24"/>
      <c r="E661" s="61" t="s">
        <v>43</v>
      </c>
      <c r="F661" s="64" t="s">
        <v>634</v>
      </c>
      <c r="G661" s="61">
        <v>2</v>
      </c>
      <c r="H661" s="61">
        <v>1</v>
      </c>
      <c r="I661" s="66">
        <v>406.8</v>
      </c>
      <c r="J661" s="66">
        <v>366.7</v>
      </c>
      <c r="K661" s="61">
        <v>227.7</v>
      </c>
      <c r="L661" s="61">
        <v>8</v>
      </c>
      <c r="M661" s="66">
        <f>'Раздел 2'!C661</f>
        <v>35597</v>
      </c>
      <c r="N661" s="66">
        <v>0</v>
      </c>
      <c r="O661" s="66">
        <v>0</v>
      </c>
      <c r="P661" s="66">
        <f t="shared" si="87"/>
        <v>35597</v>
      </c>
      <c r="Q661" s="70">
        <f t="shared" si="88"/>
        <v>97.073902372511597</v>
      </c>
      <c r="R661" s="61">
        <v>11111.76</v>
      </c>
      <c r="S661" s="61">
        <v>2020</v>
      </c>
      <c r="T661" s="32"/>
    </row>
    <row r="662" spans="1:20" s="2" customFormat="1" ht="12.75" customHeight="1" x14ac:dyDescent="0.2">
      <c r="A662" s="61">
        <f t="shared" si="89"/>
        <v>23</v>
      </c>
      <c r="B662" s="64" t="s">
        <v>654</v>
      </c>
      <c r="C662" s="61">
        <v>1972</v>
      </c>
      <c r="D662" s="24"/>
      <c r="E662" s="61" t="s">
        <v>43</v>
      </c>
      <c r="F662" s="64" t="s">
        <v>54</v>
      </c>
      <c r="G662" s="61">
        <v>2</v>
      </c>
      <c r="H662" s="61">
        <v>1</v>
      </c>
      <c r="I662" s="66">
        <v>333.7</v>
      </c>
      <c r="J662" s="66">
        <v>321</v>
      </c>
      <c r="K662" s="61">
        <v>85.7</v>
      </c>
      <c r="L662" s="61">
        <v>8</v>
      </c>
      <c r="M662" s="66">
        <f>'Раздел 2'!C662</f>
        <v>31161</v>
      </c>
      <c r="N662" s="66">
        <v>0</v>
      </c>
      <c r="O662" s="66">
        <v>0</v>
      </c>
      <c r="P662" s="66">
        <f t="shared" si="87"/>
        <v>31161</v>
      </c>
      <c r="Q662" s="70">
        <f t="shared" si="88"/>
        <v>97.074766355140184</v>
      </c>
      <c r="R662" s="61">
        <v>11111.76</v>
      </c>
      <c r="S662" s="61">
        <v>2020</v>
      </c>
      <c r="T662" s="32"/>
    </row>
    <row r="663" spans="1:20" s="2" customFormat="1" ht="12.75" customHeight="1" x14ac:dyDescent="0.2">
      <c r="A663" s="61">
        <f t="shared" si="89"/>
        <v>24</v>
      </c>
      <c r="B663" s="64" t="s">
        <v>655</v>
      </c>
      <c r="C663" s="61">
        <v>1963</v>
      </c>
      <c r="D663" s="24"/>
      <c r="E663" s="61" t="s">
        <v>43</v>
      </c>
      <c r="F663" s="64" t="s">
        <v>545</v>
      </c>
      <c r="G663" s="61">
        <v>2</v>
      </c>
      <c r="H663" s="61">
        <v>1</v>
      </c>
      <c r="I663" s="66">
        <v>365.4</v>
      </c>
      <c r="J663" s="66">
        <v>338.6</v>
      </c>
      <c r="K663" s="66">
        <v>117.1</v>
      </c>
      <c r="L663" s="61">
        <v>8</v>
      </c>
      <c r="M663" s="66">
        <f>'Раздел 2'!C663</f>
        <v>30303.29</v>
      </c>
      <c r="N663" s="66">
        <v>0</v>
      </c>
      <c r="O663" s="66">
        <v>0</v>
      </c>
      <c r="P663" s="66">
        <f t="shared" si="87"/>
        <v>30303.29</v>
      </c>
      <c r="Q663" s="70">
        <f t="shared" si="88"/>
        <v>89.495835794447729</v>
      </c>
      <c r="R663" s="61">
        <v>11111.76</v>
      </c>
      <c r="S663" s="61">
        <v>2020</v>
      </c>
      <c r="T663" s="32"/>
    </row>
    <row r="664" spans="1:20" s="2" customFormat="1" ht="12.75" customHeight="1" x14ac:dyDescent="0.2">
      <c r="A664" s="61">
        <f t="shared" si="89"/>
        <v>25</v>
      </c>
      <c r="B664" s="64" t="s">
        <v>656</v>
      </c>
      <c r="C664" s="61">
        <v>1956</v>
      </c>
      <c r="D664" s="24"/>
      <c r="E664" s="61" t="s">
        <v>43</v>
      </c>
      <c r="F664" s="64" t="s">
        <v>545</v>
      </c>
      <c r="G664" s="61">
        <v>2</v>
      </c>
      <c r="H664" s="61">
        <v>1</v>
      </c>
      <c r="I664" s="66">
        <v>424.3</v>
      </c>
      <c r="J664" s="66">
        <v>384.9</v>
      </c>
      <c r="K664" s="66">
        <v>180.7</v>
      </c>
      <c r="L664" s="61">
        <v>8</v>
      </c>
      <c r="M664" s="66">
        <f>'Раздел 2'!C664</f>
        <v>37364</v>
      </c>
      <c r="N664" s="66">
        <v>0</v>
      </c>
      <c r="O664" s="66">
        <v>0</v>
      </c>
      <c r="P664" s="66">
        <f t="shared" si="87"/>
        <v>37364</v>
      </c>
      <c r="Q664" s="70">
        <f t="shared" si="88"/>
        <v>97.074564822031704</v>
      </c>
      <c r="R664" s="61">
        <v>11111.76</v>
      </c>
      <c r="S664" s="61">
        <v>2020</v>
      </c>
      <c r="T664" s="32"/>
    </row>
    <row r="665" spans="1:20" s="2" customFormat="1" ht="12.75" customHeight="1" x14ac:dyDescent="0.2">
      <c r="A665" s="61">
        <f t="shared" si="89"/>
        <v>26</v>
      </c>
      <c r="B665" s="64" t="s">
        <v>657</v>
      </c>
      <c r="C665" s="61">
        <v>1952</v>
      </c>
      <c r="D665" s="24"/>
      <c r="E665" s="61" t="s">
        <v>43</v>
      </c>
      <c r="F665" s="64" t="s">
        <v>545</v>
      </c>
      <c r="G665" s="61">
        <v>2</v>
      </c>
      <c r="H665" s="61">
        <v>2</v>
      </c>
      <c r="I665" s="66">
        <v>488.5</v>
      </c>
      <c r="J665" s="66">
        <v>468.5</v>
      </c>
      <c r="K665" s="66">
        <v>347</v>
      </c>
      <c r="L665" s="61">
        <v>8</v>
      </c>
      <c r="M665" s="66">
        <f>'Раздел 2'!C665</f>
        <v>45480</v>
      </c>
      <c r="N665" s="66">
        <v>0</v>
      </c>
      <c r="O665" s="66">
        <v>0</v>
      </c>
      <c r="P665" s="66">
        <f t="shared" si="87"/>
        <v>45480</v>
      </c>
      <c r="Q665" s="70">
        <f t="shared" si="88"/>
        <v>97.075773745997864</v>
      </c>
      <c r="R665" s="61">
        <v>11111.76</v>
      </c>
      <c r="S665" s="61">
        <v>2020</v>
      </c>
      <c r="T665" s="32"/>
    </row>
    <row r="666" spans="1:20" s="2" customFormat="1" ht="12.75" customHeight="1" x14ac:dyDescent="0.2">
      <c r="A666" s="61">
        <f t="shared" si="89"/>
        <v>27</v>
      </c>
      <c r="B666" s="64" t="s">
        <v>658</v>
      </c>
      <c r="C666" s="61">
        <v>1947</v>
      </c>
      <c r="D666" s="24"/>
      <c r="E666" s="61" t="s">
        <v>43</v>
      </c>
      <c r="F666" s="64" t="s">
        <v>545</v>
      </c>
      <c r="G666" s="61">
        <v>2</v>
      </c>
      <c r="H666" s="61">
        <v>2</v>
      </c>
      <c r="I666" s="66">
        <v>543.4</v>
      </c>
      <c r="J666" s="66">
        <v>492.9</v>
      </c>
      <c r="K666" s="66">
        <v>426.3</v>
      </c>
      <c r="L666" s="61">
        <v>9</v>
      </c>
      <c r="M666" s="66">
        <f>'Раздел 2'!C666</f>
        <v>44111.71</v>
      </c>
      <c r="N666" s="66">
        <v>0</v>
      </c>
      <c r="O666" s="66">
        <v>0</v>
      </c>
      <c r="P666" s="66">
        <f t="shared" si="87"/>
        <v>44111.71</v>
      </c>
      <c r="Q666" s="70">
        <f t="shared" si="88"/>
        <v>89.494238182187061</v>
      </c>
      <c r="R666" s="61">
        <v>11111.76</v>
      </c>
      <c r="S666" s="61">
        <v>2020</v>
      </c>
      <c r="T666" s="32"/>
    </row>
    <row r="667" spans="1:20" s="2" customFormat="1" ht="12.75" customHeight="1" x14ac:dyDescent="0.2">
      <c r="A667" s="61">
        <f t="shared" si="89"/>
        <v>28</v>
      </c>
      <c r="B667" s="64" t="s">
        <v>659</v>
      </c>
      <c r="C667" s="61">
        <v>1963</v>
      </c>
      <c r="D667" s="24"/>
      <c r="E667" s="61" t="s">
        <v>43</v>
      </c>
      <c r="F667" s="64" t="s">
        <v>545</v>
      </c>
      <c r="G667" s="61">
        <v>2</v>
      </c>
      <c r="H667" s="61">
        <v>1</v>
      </c>
      <c r="I667" s="66">
        <v>329.6</v>
      </c>
      <c r="J667" s="66">
        <v>306.8</v>
      </c>
      <c r="K667" s="66">
        <v>0</v>
      </c>
      <c r="L667" s="61">
        <v>8</v>
      </c>
      <c r="M667" s="66">
        <f>'Раздел 2'!C667</f>
        <v>27457.34</v>
      </c>
      <c r="N667" s="66">
        <v>0</v>
      </c>
      <c r="O667" s="66">
        <v>0</v>
      </c>
      <c r="P667" s="66">
        <f t="shared" si="87"/>
        <v>27457.34</v>
      </c>
      <c r="Q667" s="70">
        <f t="shared" si="88"/>
        <v>89.495893089960887</v>
      </c>
      <c r="R667" s="61">
        <v>11111.76</v>
      </c>
      <c r="S667" s="61">
        <v>2020</v>
      </c>
      <c r="T667" s="32"/>
    </row>
    <row r="668" spans="1:20" s="2" customFormat="1" ht="12.75" customHeight="1" x14ac:dyDescent="0.2">
      <c r="A668" s="61">
        <f t="shared" si="89"/>
        <v>29</v>
      </c>
      <c r="B668" s="64" t="s">
        <v>660</v>
      </c>
      <c r="C668" s="61">
        <v>1960</v>
      </c>
      <c r="D668" s="24"/>
      <c r="E668" s="61" t="s">
        <v>43</v>
      </c>
      <c r="F668" s="64" t="s">
        <v>545</v>
      </c>
      <c r="G668" s="61">
        <v>2</v>
      </c>
      <c r="H668" s="61">
        <v>2</v>
      </c>
      <c r="I668" s="66">
        <v>158.19999999999999</v>
      </c>
      <c r="J668" s="66">
        <v>142</v>
      </c>
      <c r="K668" s="66">
        <v>70.400000000000006</v>
      </c>
      <c r="L668" s="61">
        <v>4</v>
      </c>
      <c r="M668" s="66">
        <f>'Раздел 2'!C668</f>
        <v>13785</v>
      </c>
      <c r="N668" s="66">
        <v>0</v>
      </c>
      <c r="O668" s="66">
        <v>0</v>
      </c>
      <c r="P668" s="66">
        <f t="shared" si="87"/>
        <v>13785</v>
      </c>
      <c r="Q668" s="70">
        <f t="shared" si="88"/>
        <v>97.077464788732399</v>
      </c>
      <c r="R668" s="61">
        <v>11111.76</v>
      </c>
      <c r="S668" s="61">
        <v>2020</v>
      </c>
      <c r="T668" s="32"/>
    </row>
    <row r="669" spans="1:20" s="2" customFormat="1" ht="12.75" customHeight="1" x14ac:dyDescent="0.2">
      <c r="A669" s="245" t="s">
        <v>661</v>
      </c>
      <c r="B669" s="245"/>
      <c r="C669" s="45">
        <v>29</v>
      </c>
      <c r="D669" s="45"/>
      <c r="E669" s="45"/>
      <c r="F669" s="43"/>
      <c r="G669" s="45"/>
      <c r="H669" s="46"/>
      <c r="I669" s="50">
        <f>SUM(I640:I668)</f>
        <v>11304.199999999999</v>
      </c>
      <c r="J669" s="50">
        <f>SUM(J640:J668)</f>
        <v>10322.259999999998</v>
      </c>
      <c r="K669" s="50">
        <f>SUM(K640:K668)</f>
        <v>4331.3999999999996</v>
      </c>
      <c r="L669" s="100">
        <f>SUM(L640:L668)</f>
        <v>238</v>
      </c>
      <c r="M669" s="50">
        <f>SUM(M640:M668)</f>
        <v>18803275.440000001</v>
      </c>
      <c r="N669" s="45"/>
      <c r="O669" s="45"/>
      <c r="P669" s="50">
        <f>SUM(P640:P668)</f>
        <v>18803275.440000001</v>
      </c>
      <c r="Q669" s="82"/>
      <c r="R669" s="82"/>
      <c r="S669" s="45"/>
      <c r="T669" s="32"/>
    </row>
    <row r="670" spans="1:20" s="2" customFormat="1" ht="12.75" customHeight="1" x14ac:dyDescent="0.2">
      <c r="A670" s="61">
        <v>1</v>
      </c>
      <c r="B670" s="64" t="s">
        <v>662</v>
      </c>
      <c r="C670" s="61">
        <v>1965</v>
      </c>
      <c r="D670" s="24"/>
      <c r="E670" s="61" t="s">
        <v>43</v>
      </c>
      <c r="F670" s="64" t="s">
        <v>54</v>
      </c>
      <c r="G670" s="61">
        <v>2</v>
      </c>
      <c r="H670" s="65">
        <v>2</v>
      </c>
      <c r="I670" s="66">
        <v>537.79999999999995</v>
      </c>
      <c r="J670" s="66">
        <v>462.1</v>
      </c>
      <c r="K670" s="61">
        <v>372.5</v>
      </c>
      <c r="L670" s="65">
        <v>12</v>
      </c>
      <c r="M670" s="66">
        <f>'Раздел 2'!C670</f>
        <v>104671</v>
      </c>
      <c r="N670" s="66">
        <v>0</v>
      </c>
      <c r="O670" s="66">
        <v>0</v>
      </c>
      <c r="P670" s="66">
        <f t="shared" ref="P670:P675" si="90">M670</f>
        <v>104671</v>
      </c>
      <c r="Q670" s="70">
        <f t="shared" ref="Q670:Q675" si="91">P670/J670</f>
        <v>226.51157758061024</v>
      </c>
      <c r="R670" s="61">
        <v>11111.76</v>
      </c>
      <c r="S670" s="61">
        <v>2021</v>
      </c>
      <c r="T670" s="32"/>
    </row>
    <row r="671" spans="1:20" s="2" customFormat="1" ht="12.75" customHeight="1" x14ac:dyDescent="0.2">
      <c r="A671" s="61">
        <f>A670+1</f>
        <v>2</v>
      </c>
      <c r="B671" s="64" t="s">
        <v>663</v>
      </c>
      <c r="C671" s="61">
        <v>1965</v>
      </c>
      <c r="D671" s="24"/>
      <c r="E671" s="61" t="s">
        <v>43</v>
      </c>
      <c r="F671" s="64" t="s">
        <v>642</v>
      </c>
      <c r="G671" s="61">
        <v>2</v>
      </c>
      <c r="H671" s="65">
        <v>2</v>
      </c>
      <c r="I671" s="66">
        <v>555</v>
      </c>
      <c r="J671" s="66">
        <v>504.2</v>
      </c>
      <c r="K671" s="61">
        <v>329.4</v>
      </c>
      <c r="L671" s="65">
        <v>12</v>
      </c>
      <c r="M671" s="66">
        <f>'Раздел 2'!C671</f>
        <v>114207</v>
      </c>
      <c r="N671" s="66">
        <v>0</v>
      </c>
      <c r="O671" s="66">
        <v>0</v>
      </c>
      <c r="P671" s="66">
        <f t="shared" si="90"/>
        <v>114207</v>
      </c>
      <c r="Q671" s="70">
        <f t="shared" si="91"/>
        <v>226.51130503768346</v>
      </c>
      <c r="R671" s="61">
        <v>11111.76</v>
      </c>
      <c r="S671" s="61">
        <v>2021</v>
      </c>
      <c r="T671" s="32"/>
    </row>
    <row r="672" spans="1:20" s="2" customFormat="1" ht="12.75" customHeight="1" x14ac:dyDescent="0.2">
      <c r="A672" s="61">
        <v>3</v>
      </c>
      <c r="B672" s="64" t="s">
        <v>664</v>
      </c>
      <c r="C672" s="61">
        <v>1961</v>
      </c>
      <c r="D672" s="24"/>
      <c r="E672" s="61" t="s">
        <v>43</v>
      </c>
      <c r="F672" s="64" t="s">
        <v>79</v>
      </c>
      <c r="G672" s="61">
        <v>2</v>
      </c>
      <c r="H672" s="65">
        <v>2</v>
      </c>
      <c r="I672" s="66">
        <v>390.1</v>
      </c>
      <c r="J672" s="66">
        <v>297.39999999999998</v>
      </c>
      <c r="K672" s="61">
        <v>40.299999999999997</v>
      </c>
      <c r="L672" s="65">
        <v>8</v>
      </c>
      <c r="M672" s="66">
        <f>'Раздел 2'!C672</f>
        <v>67364</v>
      </c>
      <c r="N672" s="66">
        <v>0</v>
      </c>
      <c r="O672" s="66">
        <v>0</v>
      </c>
      <c r="P672" s="66">
        <f t="shared" si="90"/>
        <v>67364</v>
      </c>
      <c r="Q672" s="70">
        <f t="shared" si="91"/>
        <v>226.50975117686619</v>
      </c>
      <c r="R672" s="61">
        <v>11111.76</v>
      </c>
      <c r="S672" s="61">
        <v>2021</v>
      </c>
      <c r="T672" s="32"/>
    </row>
    <row r="673" spans="1:20" s="2" customFormat="1" ht="12.75" customHeight="1" x14ac:dyDescent="0.2">
      <c r="A673" s="61">
        <v>4</v>
      </c>
      <c r="B673" s="64" t="s">
        <v>641</v>
      </c>
      <c r="C673" s="61">
        <v>1965</v>
      </c>
      <c r="D673" s="24"/>
      <c r="E673" s="61" t="s">
        <v>43</v>
      </c>
      <c r="F673" s="64" t="s">
        <v>642</v>
      </c>
      <c r="G673" s="61">
        <v>2</v>
      </c>
      <c r="H673" s="65">
        <v>1</v>
      </c>
      <c r="I673" s="66">
        <v>290.7</v>
      </c>
      <c r="J673" s="66">
        <v>272.2</v>
      </c>
      <c r="K673" s="61">
        <v>242.4</v>
      </c>
      <c r="L673" s="65">
        <v>8</v>
      </c>
      <c r="M673" s="66">
        <f>'Раздел 2'!C673</f>
        <v>7296025.6699999999</v>
      </c>
      <c r="N673" s="66">
        <v>0</v>
      </c>
      <c r="O673" s="66">
        <v>0</v>
      </c>
      <c r="P673" s="66">
        <f t="shared" si="90"/>
        <v>7296025.6699999999</v>
      </c>
      <c r="Q673" s="70">
        <f t="shared" si="91"/>
        <v>26803.915025716386</v>
      </c>
      <c r="R673" s="61">
        <v>16488.59</v>
      </c>
      <c r="S673" s="61">
        <v>2021</v>
      </c>
      <c r="T673" s="32"/>
    </row>
    <row r="674" spans="1:20" s="2" customFormat="1" ht="12.75" customHeight="1" x14ac:dyDescent="0.2">
      <c r="A674" s="61">
        <v>5</v>
      </c>
      <c r="B674" s="64" t="s">
        <v>638</v>
      </c>
      <c r="C674" s="61">
        <v>1966</v>
      </c>
      <c r="D674" s="24"/>
      <c r="E674" s="61" t="s">
        <v>43</v>
      </c>
      <c r="F674" s="64" t="s">
        <v>54</v>
      </c>
      <c r="G674" s="61">
        <v>2</v>
      </c>
      <c r="H674" s="65">
        <v>3</v>
      </c>
      <c r="I674" s="66">
        <v>529.6</v>
      </c>
      <c r="J674" s="66">
        <v>467.8</v>
      </c>
      <c r="K674" s="61">
        <v>362.9</v>
      </c>
      <c r="L674" s="65">
        <v>12</v>
      </c>
      <c r="M674" s="66">
        <f>'Раздел 2'!C674</f>
        <v>10689229.640000001</v>
      </c>
      <c r="N674" s="66">
        <v>0</v>
      </c>
      <c r="O674" s="66">
        <v>0</v>
      </c>
      <c r="P674" s="66">
        <f t="shared" si="90"/>
        <v>10689229.640000001</v>
      </c>
      <c r="Q674" s="70">
        <f t="shared" si="91"/>
        <v>22849.99923044036</v>
      </c>
      <c r="R674" s="61">
        <v>16488.59</v>
      </c>
      <c r="S674" s="61">
        <v>2021</v>
      </c>
      <c r="T674" s="32"/>
    </row>
    <row r="675" spans="1:20" s="2" customFormat="1" ht="12.75" customHeight="1" x14ac:dyDescent="0.2">
      <c r="A675" s="61">
        <v>6</v>
      </c>
      <c r="B675" s="64" t="s">
        <v>665</v>
      </c>
      <c r="C675" s="61">
        <v>1969</v>
      </c>
      <c r="D675" s="24"/>
      <c r="E675" s="61" t="s">
        <v>43</v>
      </c>
      <c r="F675" s="64" t="s">
        <v>163</v>
      </c>
      <c r="G675" s="61">
        <v>5</v>
      </c>
      <c r="H675" s="65">
        <v>4</v>
      </c>
      <c r="I675" s="66">
        <v>3370</v>
      </c>
      <c r="J675" s="66">
        <v>2620.6</v>
      </c>
      <c r="K675" s="61">
        <v>0</v>
      </c>
      <c r="L675" s="65">
        <v>80</v>
      </c>
      <c r="M675" s="66">
        <f>'Раздел 2'!C675</f>
        <v>10251067.9</v>
      </c>
      <c r="N675" s="66"/>
      <c r="O675" s="66"/>
      <c r="P675" s="66">
        <f t="shared" si="90"/>
        <v>10251067.9</v>
      </c>
      <c r="Q675" s="70">
        <f t="shared" si="91"/>
        <v>3911.7255208730826</v>
      </c>
      <c r="R675" s="61">
        <v>16488.59</v>
      </c>
      <c r="S675" s="61">
        <v>2021</v>
      </c>
      <c r="T675" s="32"/>
    </row>
    <row r="676" spans="1:20" s="2" customFormat="1" ht="12.75" customHeight="1" x14ac:dyDescent="0.2">
      <c r="A676" s="245" t="s">
        <v>666</v>
      </c>
      <c r="B676" s="245"/>
      <c r="C676" s="45">
        <v>6</v>
      </c>
      <c r="D676" s="45"/>
      <c r="E676" s="45"/>
      <c r="F676" s="43"/>
      <c r="G676" s="45"/>
      <c r="H676" s="46"/>
      <c r="I676" s="50">
        <f>SUM(I670:I675)</f>
        <v>5673.2000000000007</v>
      </c>
      <c r="J676" s="50">
        <f>SUM(J670:J675)</f>
        <v>4624.2999999999993</v>
      </c>
      <c r="K676" s="50">
        <f>SUM(K670:K675)</f>
        <v>1347.5</v>
      </c>
      <c r="L676" s="50">
        <f>SUM(L670:L675)</f>
        <v>132</v>
      </c>
      <c r="M676" s="50">
        <f>SUM(M670:M675)</f>
        <v>28522565.210000001</v>
      </c>
      <c r="N676" s="50">
        <f>SUM(N670:N674)</f>
        <v>0</v>
      </c>
      <c r="O676" s="50">
        <f>SUM(O670:O674)</f>
        <v>0</v>
      </c>
      <c r="P676" s="50">
        <f>SUM(P670:P675)</f>
        <v>28522565.210000001</v>
      </c>
      <c r="Q676" s="82"/>
      <c r="R676" s="82"/>
      <c r="S676" s="45"/>
      <c r="T676" s="32"/>
    </row>
    <row r="677" spans="1:20" s="81" customFormat="1" ht="12.75" customHeight="1" x14ac:dyDescent="0.2">
      <c r="A677" s="244" t="s">
        <v>667</v>
      </c>
      <c r="B677" s="244"/>
      <c r="C677" s="92">
        <f>C676+C669+C639</f>
        <v>55</v>
      </c>
      <c r="D677" s="92"/>
      <c r="E677" s="92"/>
      <c r="F677" s="93"/>
      <c r="G677" s="92"/>
      <c r="H677" s="92"/>
      <c r="I677" s="94">
        <f>I676+I669+I639</f>
        <v>24120.250000000004</v>
      </c>
      <c r="J677" s="94">
        <f>J676+J669+J639</f>
        <v>21532.899999999998</v>
      </c>
      <c r="K677" s="94">
        <f>K676+K669+K639</f>
        <v>8713</v>
      </c>
      <c r="L677" s="94">
        <f>L676+L669+L639</f>
        <v>523</v>
      </c>
      <c r="M677" s="94">
        <f>M669+M639+M676</f>
        <v>47981695.662200004</v>
      </c>
      <c r="N677" s="92"/>
      <c r="O677" s="92"/>
      <c r="P677" s="94">
        <f>P676+P669+P639</f>
        <v>47981695.662200004</v>
      </c>
      <c r="Q677" s="88"/>
      <c r="R677" s="88"/>
      <c r="S677" s="29"/>
      <c r="T677" s="80"/>
    </row>
    <row r="678" spans="1:20" s="2" customFormat="1" ht="12.75" customHeight="1" x14ac:dyDescent="0.2">
      <c r="A678" s="61"/>
      <c r="B678" s="62" t="s">
        <v>668</v>
      </c>
      <c r="C678" s="63"/>
      <c r="D678" s="61"/>
      <c r="E678" s="61"/>
      <c r="F678" s="64"/>
      <c r="G678" s="61"/>
      <c r="H678" s="65"/>
      <c r="I678" s="66"/>
      <c r="J678" s="66"/>
      <c r="K678" s="66"/>
      <c r="L678" s="65"/>
      <c r="M678" s="66"/>
      <c r="N678" s="66"/>
      <c r="O678" s="66"/>
      <c r="P678" s="67"/>
      <c r="Q678" s="70"/>
      <c r="R678" s="69"/>
      <c r="S678" s="61"/>
      <c r="T678" s="32"/>
    </row>
    <row r="679" spans="1:20" s="2" customFormat="1" ht="12.75" customHeight="1" x14ac:dyDescent="0.2">
      <c r="A679" s="61">
        <v>1</v>
      </c>
      <c r="B679" s="64" t="s">
        <v>669</v>
      </c>
      <c r="C679" s="61">
        <v>1950</v>
      </c>
      <c r="D679" s="61">
        <v>1976</v>
      </c>
      <c r="E679" s="61" t="s">
        <v>43</v>
      </c>
      <c r="F679" s="64" t="s">
        <v>54</v>
      </c>
      <c r="G679" s="61">
        <v>1</v>
      </c>
      <c r="H679" s="65">
        <v>2</v>
      </c>
      <c r="I679" s="66">
        <v>223</v>
      </c>
      <c r="J679" s="66">
        <v>163.1</v>
      </c>
      <c r="K679" s="61">
        <v>109</v>
      </c>
      <c r="L679" s="65">
        <v>7</v>
      </c>
      <c r="M679" s="66">
        <v>17783</v>
      </c>
      <c r="N679" s="66">
        <v>0</v>
      </c>
      <c r="O679" s="66">
        <v>0</v>
      </c>
      <c r="P679" s="66">
        <v>17783</v>
      </c>
      <c r="Q679" s="70">
        <f t="shared" ref="Q679:Q694" si="92">P679/J679</f>
        <v>109.03126916002452</v>
      </c>
      <c r="R679" s="61">
        <v>12882.22</v>
      </c>
      <c r="S679" s="61">
        <v>2019</v>
      </c>
      <c r="T679" s="32"/>
    </row>
    <row r="680" spans="1:20" s="2" customFormat="1" ht="12.75" customHeight="1" x14ac:dyDescent="0.2">
      <c r="A680" s="61">
        <f>A679+1</f>
        <v>2</v>
      </c>
      <c r="B680" s="64" t="s">
        <v>670</v>
      </c>
      <c r="C680" s="61">
        <v>1917</v>
      </c>
      <c r="D680" s="61"/>
      <c r="E680" s="61" t="s">
        <v>43</v>
      </c>
      <c r="F680" s="64" t="s">
        <v>54</v>
      </c>
      <c r="G680" s="61">
        <v>2</v>
      </c>
      <c r="H680" s="65">
        <v>2</v>
      </c>
      <c r="I680" s="66">
        <v>241</v>
      </c>
      <c r="J680" s="66">
        <v>240.8</v>
      </c>
      <c r="K680" s="61">
        <v>181.2</v>
      </c>
      <c r="L680" s="65">
        <v>4</v>
      </c>
      <c r="M680" s="66">
        <v>22547</v>
      </c>
      <c r="N680" s="66">
        <v>0</v>
      </c>
      <c r="O680" s="66">
        <v>0</v>
      </c>
      <c r="P680" s="66">
        <f>M680</f>
        <v>22547</v>
      </c>
      <c r="Q680" s="70">
        <f t="shared" si="92"/>
        <v>93.633720930232556</v>
      </c>
      <c r="R680" s="61">
        <v>11111.76</v>
      </c>
      <c r="S680" s="61">
        <v>2019</v>
      </c>
      <c r="T680" s="32"/>
    </row>
    <row r="681" spans="1:20" s="2" customFormat="1" ht="12.75" customHeight="1" x14ac:dyDescent="0.2">
      <c r="A681" s="61">
        <v>3</v>
      </c>
      <c r="B681" s="64" t="s">
        <v>671</v>
      </c>
      <c r="C681" s="61">
        <v>1955</v>
      </c>
      <c r="D681" s="61"/>
      <c r="E681" s="61" t="s">
        <v>43</v>
      </c>
      <c r="F681" s="64" t="s">
        <v>54</v>
      </c>
      <c r="G681" s="61">
        <v>2</v>
      </c>
      <c r="H681" s="65">
        <v>2</v>
      </c>
      <c r="I681" s="66">
        <v>524</v>
      </c>
      <c r="J681" s="66">
        <v>421.3</v>
      </c>
      <c r="K681" s="61">
        <v>290.10000000000002</v>
      </c>
      <c r="L681" s="65">
        <v>8</v>
      </c>
      <c r="M681" s="66">
        <v>29850</v>
      </c>
      <c r="N681" s="66">
        <v>0</v>
      </c>
      <c r="O681" s="66">
        <v>0</v>
      </c>
      <c r="P681" s="66">
        <f>M681</f>
        <v>29850</v>
      </c>
      <c r="Q681" s="70">
        <f t="shared" si="92"/>
        <v>70.852124376928558</v>
      </c>
      <c r="R681" s="61">
        <v>12882.22</v>
      </c>
      <c r="S681" s="61">
        <v>2019</v>
      </c>
      <c r="T681" s="32"/>
    </row>
    <row r="682" spans="1:20" s="103" customFormat="1" ht="12.75" customHeight="1" x14ac:dyDescent="0.2">
      <c r="A682" s="74">
        <f>A681+1</f>
        <v>4</v>
      </c>
      <c r="B682" s="75" t="s">
        <v>672</v>
      </c>
      <c r="C682" s="74">
        <v>1917</v>
      </c>
      <c r="D682" s="74">
        <v>1983</v>
      </c>
      <c r="E682" s="74" t="s">
        <v>43</v>
      </c>
      <c r="F682" s="75" t="s">
        <v>54</v>
      </c>
      <c r="G682" s="74">
        <v>2</v>
      </c>
      <c r="H682" s="95">
        <v>1</v>
      </c>
      <c r="I682" s="76">
        <v>180.4</v>
      </c>
      <c r="J682" s="76">
        <v>158.4</v>
      </c>
      <c r="K682" s="76">
        <v>0</v>
      </c>
      <c r="L682" s="95">
        <v>4</v>
      </c>
      <c r="M682" s="76">
        <v>21264</v>
      </c>
      <c r="N682" s="76">
        <v>0</v>
      </c>
      <c r="O682" s="76">
        <v>0</v>
      </c>
      <c r="P682" s="76">
        <v>21264</v>
      </c>
      <c r="Q682" s="77">
        <f t="shared" si="92"/>
        <v>134.24242424242425</v>
      </c>
      <c r="R682" s="74">
        <v>11111.76</v>
      </c>
      <c r="S682" s="74" t="s">
        <v>195</v>
      </c>
      <c r="T682" s="102"/>
    </row>
    <row r="683" spans="1:20" s="2" customFormat="1" ht="12.75" customHeight="1" x14ac:dyDescent="0.2">
      <c r="A683" s="61">
        <v>5</v>
      </c>
      <c r="B683" s="64" t="s">
        <v>673</v>
      </c>
      <c r="C683" s="61">
        <v>1940</v>
      </c>
      <c r="D683" s="61"/>
      <c r="E683" s="61" t="s">
        <v>43</v>
      </c>
      <c r="F683" s="64" t="s">
        <v>54</v>
      </c>
      <c r="G683" s="61">
        <v>2</v>
      </c>
      <c r="H683" s="65">
        <v>1</v>
      </c>
      <c r="I683" s="66">
        <v>211.1</v>
      </c>
      <c r="J683" s="66">
        <v>151.30000000000001</v>
      </c>
      <c r="K683" s="61">
        <v>32.200000000000003</v>
      </c>
      <c r="L683" s="65">
        <v>3</v>
      </c>
      <c r="M683" s="66">
        <v>19303</v>
      </c>
      <c r="N683" s="66">
        <v>0</v>
      </c>
      <c r="O683" s="66">
        <v>0</v>
      </c>
      <c r="P683" s="66">
        <f t="shared" ref="P683:P694" si="93">M683</f>
        <v>19303</v>
      </c>
      <c r="Q683" s="70">
        <f t="shared" si="92"/>
        <v>127.58096497025775</v>
      </c>
      <c r="R683" s="61">
        <v>11111.76</v>
      </c>
      <c r="S683" s="61">
        <v>2019</v>
      </c>
      <c r="T683" s="32"/>
    </row>
    <row r="684" spans="1:20" s="2" customFormat="1" ht="12.75" customHeight="1" x14ac:dyDescent="0.2">
      <c r="A684" s="61">
        <f>A683+1</f>
        <v>6</v>
      </c>
      <c r="B684" s="64" t="s">
        <v>674</v>
      </c>
      <c r="C684" s="61">
        <v>1954</v>
      </c>
      <c r="D684" s="61"/>
      <c r="E684" s="61" t="s">
        <v>43</v>
      </c>
      <c r="F684" s="64" t="s">
        <v>54</v>
      </c>
      <c r="G684" s="61">
        <v>2</v>
      </c>
      <c r="H684" s="65"/>
      <c r="I684" s="66">
        <v>295.22000000000003</v>
      </c>
      <c r="J684" s="66">
        <v>272.5</v>
      </c>
      <c r="K684" s="61">
        <v>135.69999999999999</v>
      </c>
      <c r="L684" s="65">
        <v>4</v>
      </c>
      <c r="M684" s="66">
        <v>22547</v>
      </c>
      <c r="N684" s="66">
        <v>0</v>
      </c>
      <c r="O684" s="66">
        <v>0</v>
      </c>
      <c r="P684" s="66">
        <f t="shared" si="93"/>
        <v>22547</v>
      </c>
      <c r="Q684" s="70">
        <f t="shared" si="92"/>
        <v>82.741284403669724</v>
      </c>
      <c r="R684" s="61">
        <v>11111.76</v>
      </c>
      <c r="S684" s="61">
        <v>2019</v>
      </c>
      <c r="T684" s="32"/>
    </row>
    <row r="685" spans="1:20" s="2" customFormat="1" ht="12.75" customHeight="1" x14ac:dyDescent="0.2">
      <c r="A685" s="61">
        <v>7</v>
      </c>
      <c r="B685" s="64" t="s">
        <v>675</v>
      </c>
      <c r="C685" s="61">
        <v>1960</v>
      </c>
      <c r="D685" s="61"/>
      <c r="E685" s="61" t="s">
        <v>43</v>
      </c>
      <c r="F685" s="64" t="s">
        <v>79</v>
      </c>
      <c r="G685" s="61">
        <v>3</v>
      </c>
      <c r="H685" s="65">
        <v>2</v>
      </c>
      <c r="I685" s="66">
        <v>1039</v>
      </c>
      <c r="J685" s="66">
        <v>960.2</v>
      </c>
      <c r="K685" s="61">
        <v>785.9</v>
      </c>
      <c r="L685" s="65">
        <v>18</v>
      </c>
      <c r="M685" s="66">
        <v>310707.28000000003</v>
      </c>
      <c r="N685" s="66">
        <v>0</v>
      </c>
      <c r="O685" s="66">
        <v>0</v>
      </c>
      <c r="P685" s="66">
        <f t="shared" si="93"/>
        <v>310707.28000000003</v>
      </c>
      <c r="Q685" s="70">
        <f t="shared" si="92"/>
        <v>323.58600291605916</v>
      </c>
      <c r="R685" s="61">
        <v>12882.22</v>
      </c>
      <c r="S685" s="61">
        <v>2019</v>
      </c>
      <c r="T685" s="32"/>
    </row>
    <row r="686" spans="1:20" s="2" customFormat="1" ht="12.75" customHeight="1" x14ac:dyDescent="0.2">
      <c r="A686" s="61">
        <f>A685+1</f>
        <v>8</v>
      </c>
      <c r="B686" s="64" t="s">
        <v>676</v>
      </c>
      <c r="C686" s="61">
        <v>1939</v>
      </c>
      <c r="D686" s="61">
        <v>1990</v>
      </c>
      <c r="E686" s="61" t="s">
        <v>43</v>
      </c>
      <c r="F686" s="64" t="s">
        <v>54</v>
      </c>
      <c r="G686" s="61">
        <v>2</v>
      </c>
      <c r="H686" s="65">
        <v>1</v>
      </c>
      <c r="I686" s="66">
        <v>323.8</v>
      </c>
      <c r="J686" s="66">
        <v>290.7</v>
      </c>
      <c r="K686" s="61">
        <v>183.1</v>
      </c>
      <c r="L686" s="65">
        <v>8</v>
      </c>
      <c r="M686" s="66">
        <v>22981</v>
      </c>
      <c r="N686" s="66">
        <v>0</v>
      </c>
      <c r="O686" s="66">
        <v>0</v>
      </c>
      <c r="P686" s="66">
        <f t="shared" si="93"/>
        <v>22981</v>
      </c>
      <c r="Q686" s="70">
        <f t="shared" si="92"/>
        <v>79.054007567939465</v>
      </c>
      <c r="R686" s="61">
        <v>12882.22</v>
      </c>
      <c r="S686" s="61">
        <v>2019</v>
      </c>
      <c r="T686" s="32"/>
    </row>
    <row r="687" spans="1:20" s="2" customFormat="1" ht="12.75" customHeight="1" x14ac:dyDescent="0.2">
      <c r="A687" s="61">
        <v>9</v>
      </c>
      <c r="B687" s="64" t="s">
        <v>677</v>
      </c>
      <c r="C687" s="61">
        <v>1932</v>
      </c>
      <c r="D687" s="61"/>
      <c r="E687" s="61" t="s">
        <v>43</v>
      </c>
      <c r="F687" s="64" t="s">
        <v>54</v>
      </c>
      <c r="G687" s="61">
        <v>2</v>
      </c>
      <c r="H687" s="65">
        <v>1</v>
      </c>
      <c r="I687" s="66">
        <v>390.3</v>
      </c>
      <c r="J687" s="66">
        <v>314.2</v>
      </c>
      <c r="K687" s="61">
        <v>223.9</v>
      </c>
      <c r="L687" s="65">
        <v>10</v>
      </c>
      <c r="M687" s="66">
        <v>25155</v>
      </c>
      <c r="N687" s="66">
        <v>0</v>
      </c>
      <c r="O687" s="66">
        <v>0</v>
      </c>
      <c r="P687" s="66">
        <f t="shared" si="93"/>
        <v>25155</v>
      </c>
      <c r="Q687" s="70">
        <f t="shared" si="92"/>
        <v>80.0604710375557</v>
      </c>
      <c r="R687" s="61">
        <v>11111.76</v>
      </c>
      <c r="S687" s="61">
        <v>2019</v>
      </c>
      <c r="T687" s="32"/>
    </row>
    <row r="688" spans="1:20" s="2" customFormat="1" ht="12.75" customHeight="1" x14ac:dyDescent="0.2">
      <c r="A688" s="61">
        <f>A687+1</f>
        <v>10</v>
      </c>
      <c r="B688" s="64" t="s">
        <v>678</v>
      </c>
      <c r="C688" s="61">
        <v>1956</v>
      </c>
      <c r="D688" s="61"/>
      <c r="E688" s="61" t="s">
        <v>43</v>
      </c>
      <c r="F688" s="64" t="s">
        <v>54</v>
      </c>
      <c r="G688" s="61">
        <v>2</v>
      </c>
      <c r="H688" s="65">
        <v>2</v>
      </c>
      <c r="I688" s="66">
        <v>397.9</v>
      </c>
      <c r="J688" s="66">
        <v>394.6</v>
      </c>
      <c r="K688" s="61">
        <v>150.9</v>
      </c>
      <c r="L688" s="65">
        <v>8</v>
      </c>
      <c r="M688" s="66">
        <v>25155</v>
      </c>
      <c r="N688" s="66">
        <v>0</v>
      </c>
      <c r="O688" s="66">
        <v>0</v>
      </c>
      <c r="P688" s="66">
        <f t="shared" si="93"/>
        <v>25155</v>
      </c>
      <c r="Q688" s="70">
        <f t="shared" si="92"/>
        <v>63.748099341104911</v>
      </c>
      <c r="R688" s="61">
        <v>11111.76</v>
      </c>
      <c r="S688" s="61">
        <v>2019</v>
      </c>
      <c r="T688" s="32"/>
    </row>
    <row r="689" spans="1:20" s="2" customFormat="1" ht="12.75" customHeight="1" x14ac:dyDescent="0.2">
      <c r="A689" s="61">
        <v>11</v>
      </c>
      <c r="B689" s="64" t="s">
        <v>679</v>
      </c>
      <c r="C689" s="61">
        <v>1951</v>
      </c>
      <c r="D689" s="61"/>
      <c r="E689" s="61" t="s">
        <v>43</v>
      </c>
      <c r="F689" s="64" t="s">
        <v>44</v>
      </c>
      <c r="G689" s="61">
        <v>2</v>
      </c>
      <c r="H689" s="65">
        <v>2</v>
      </c>
      <c r="I689" s="66">
        <v>480</v>
      </c>
      <c r="J689" s="66">
        <v>478.6</v>
      </c>
      <c r="K689" s="61">
        <v>307</v>
      </c>
      <c r="L689" s="65">
        <v>8</v>
      </c>
      <c r="M689" s="66">
        <v>35661</v>
      </c>
      <c r="N689" s="66">
        <v>0</v>
      </c>
      <c r="O689" s="66">
        <v>0</v>
      </c>
      <c r="P689" s="66">
        <f t="shared" si="93"/>
        <v>35661</v>
      </c>
      <c r="Q689" s="70">
        <f t="shared" si="92"/>
        <v>74.511073965733388</v>
      </c>
      <c r="R689" s="61">
        <v>11111.76</v>
      </c>
      <c r="S689" s="61">
        <v>2019</v>
      </c>
      <c r="T689" s="32"/>
    </row>
    <row r="690" spans="1:20" s="2" customFormat="1" ht="12.75" customHeight="1" x14ac:dyDescent="0.2">
      <c r="A690" s="61">
        <f>A689+1</f>
        <v>12</v>
      </c>
      <c r="B690" s="64" t="s">
        <v>680</v>
      </c>
      <c r="C690" s="61">
        <v>1949</v>
      </c>
      <c r="D690" s="61"/>
      <c r="E690" s="61" t="s">
        <v>43</v>
      </c>
      <c r="F690" s="64" t="s">
        <v>44</v>
      </c>
      <c r="G690" s="61">
        <v>2</v>
      </c>
      <c r="H690" s="65">
        <v>2</v>
      </c>
      <c r="I690" s="66">
        <v>487.4</v>
      </c>
      <c r="J690" s="66">
        <v>484.9</v>
      </c>
      <c r="K690" s="61">
        <v>307.39999999999998</v>
      </c>
      <c r="L690" s="65">
        <v>8</v>
      </c>
      <c r="M690" s="66">
        <v>35661</v>
      </c>
      <c r="N690" s="66">
        <v>0</v>
      </c>
      <c r="O690" s="66">
        <v>0</v>
      </c>
      <c r="P690" s="66">
        <f t="shared" si="93"/>
        <v>35661</v>
      </c>
      <c r="Q690" s="70">
        <f t="shared" si="92"/>
        <v>73.54299855640339</v>
      </c>
      <c r="R690" s="61">
        <v>11111.76</v>
      </c>
      <c r="S690" s="61">
        <v>2019</v>
      </c>
      <c r="T690" s="32"/>
    </row>
    <row r="691" spans="1:20" s="2" customFormat="1" ht="12.75" customHeight="1" x14ac:dyDescent="0.2">
      <c r="A691" s="61">
        <v>13</v>
      </c>
      <c r="B691" s="64" t="s">
        <v>681</v>
      </c>
      <c r="C691" s="61">
        <v>1951</v>
      </c>
      <c r="D691" s="61"/>
      <c r="E691" s="61" t="s">
        <v>43</v>
      </c>
      <c r="F691" s="64" t="s">
        <v>44</v>
      </c>
      <c r="G691" s="61">
        <v>2</v>
      </c>
      <c r="H691" s="65">
        <v>2</v>
      </c>
      <c r="I691" s="66">
        <v>517.4</v>
      </c>
      <c r="J691" s="66">
        <v>470.9</v>
      </c>
      <c r="K691" s="61">
        <v>352.5</v>
      </c>
      <c r="L691" s="65">
        <v>8</v>
      </c>
      <c r="M691" s="66">
        <v>36969</v>
      </c>
      <c r="N691" s="66">
        <v>0</v>
      </c>
      <c r="O691" s="66">
        <v>0</v>
      </c>
      <c r="P691" s="66">
        <f t="shared" si="93"/>
        <v>36969</v>
      </c>
      <c r="Q691" s="70">
        <f t="shared" si="92"/>
        <v>78.507114036950526</v>
      </c>
      <c r="R691" s="61">
        <v>11111.76</v>
      </c>
      <c r="S691" s="61">
        <v>2019</v>
      </c>
      <c r="T691" s="32"/>
    </row>
    <row r="692" spans="1:20" s="79" customFormat="1" ht="12.75" customHeight="1" x14ac:dyDescent="0.2">
      <c r="A692" s="74">
        <f>A691+1</f>
        <v>14</v>
      </c>
      <c r="B692" s="75" t="s">
        <v>682</v>
      </c>
      <c r="C692" s="74">
        <v>1939</v>
      </c>
      <c r="D692" s="74">
        <v>1988</v>
      </c>
      <c r="E692" s="74" t="s">
        <v>43</v>
      </c>
      <c r="F692" s="75" t="s">
        <v>336</v>
      </c>
      <c r="G692" s="74">
        <v>2</v>
      </c>
      <c r="H692" s="95">
        <v>1</v>
      </c>
      <c r="I692" s="76">
        <v>172.2</v>
      </c>
      <c r="J692" s="76">
        <v>172</v>
      </c>
      <c r="K692" s="76">
        <v>0</v>
      </c>
      <c r="L692" s="95">
        <v>6</v>
      </c>
      <c r="M692" s="76">
        <v>21264</v>
      </c>
      <c r="N692" s="76">
        <v>0</v>
      </c>
      <c r="O692" s="76">
        <v>0</v>
      </c>
      <c r="P692" s="76">
        <f t="shared" si="93"/>
        <v>21264</v>
      </c>
      <c r="Q692" s="77">
        <f t="shared" si="92"/>
        <v>123.62790697674419</v>
      </c>
      <c r="R692" s="74">
        <v>11111.76</v>
      </c>
      <c r="S692" s="74" t="s">
        <v>195</v>
      </c>
      <c r="T692" s="78"/>
    </row>
    <row r="693" spans="1:20" s="79" customFormat="1" ht="12.75" customHeight="1" x14ac:dyDescent="0.2">
      <c r="A693" s="74">
        <v>15</v>
      </c>
      <c r="B693" s="75" t="s">
        <v>683</v>
      </c>
      <c r="C693" s="74">
        <v>1962</v>
      </c>
      <c r="D693" s="74"/>
      <c r="E693" s="74" t="s">
        <v>43</v>
      </c>
      <c r="F693" s="75" t="s">
        <v>684</v>
      </c>
      <c r="G693" s="74">
        <v>5</v>
      </c>
      <c r="H693" s="95">
        <v>1</v>
      </c>
      <c r="I693" s="76">
        <v>2843.3</v>
      </c>
      <c r="J693" s="76">
        <v>1888.7</v>
      </c>
      <c r="K693" s="74">
        <v>967.8</v>
      </c>
      <c r="L693" s="95">
        <v>45</v>
      </c>
      <c r="M693" s="76">
        <v>2884989.69</v>
      </c>
      <c r="N693" s="76">
        <v>0</v>
      </c>
      <c r="O693" s="76">
        <v>0</v>
      </c>
      <c r="P693" s="76">
        <f t="shared" si="93"/>
        <v>2884989.69</v>
      </c>
      <c r="Q693" s="77">
        <f t="shared" si="92"/>
        <v>1527.5002329644728</v>
      </c>
      <c r="R693" s="74">
        <v>5307.52</v>
      </c>
      <c r="S693" s="74" t="s">
        <v>195</v>
      </c>
      <c r="T693" s="78"/>
    </row>
    <row r="694" spans="1:20" s="2" customFormat="1" ht="12.75" customHeight="1" x14ac:dyDescent="0.2">
      <c r="A694" s="61">
        <v>16</v>
      </c>
      <c r="B694" s="64" t="s">
        <v>685</v>
      </c>
      <c r="C694" s="61">
        <v>1960</v>
      </c>
      <c r="D694" s="61"/>
      <c r="E694" s="61" t="s">
        <v>43</v>
      </c>
      <c r="F694" s="64" t="s">
        <v>163</v>
      </c>
      <c r="G694" s="61">
        <v>3</v>
      </c>
      <c r="H694" s="65">
        <v>2</v>
      </c>
      <c r="I694" s="66">
        <v>1042.7</v>
      </c>
      <c r="J694" s="66">
        <v>977</v>
      </c>
      <c r="K694" s="61">
        <v>895.9</v>
      </c>
      <c r="L694" s="65">
        <v>26</v>
      </c>
      <c r="M694" s="66">
        <v>284248.38</v>
      </c>
      <c r="N694" s="66">
        <v>0</v>
      </c>
      <c r="O694" s="66">
        <v>0</v>
      </c>
      <c r="P694" s="66">
        <f t="shared" si="93"/>
        <v>284248.38</v>
      </c>
      <c r="Q694" s="70">
        <f t="shared" si="92"/>
        <v>290.94</v>
      </c>
      <c r="R694" s="61">
        <v>11111.76</v>
      </c>
      <c r="S694" s="61">
        <v>2019</v>
      </c>
      <c r="T694" s="32"/>
    </row>
    <row r="695" spans="1:20" s="2" customFormat="1" ht="12.75" customHeight="1" x14ac:dyDescent="0.2">
      <c r="A695" s="245" t="s">
        <v>686</v>
      </c>
      <c r="B695" s="245"/>
      <c r="C695" s="45">
        <v>16</v>
      </c>
      <c r="D695" s="45"/>
      <c r="E695" s="45"/>
      <c r="F695" s="43"/>
      <c r="G695" s="45"/>
      <c r="H695" s="46"/>
      <c r="I695" s="50">
        <f>SUM(I679:I694)</f>
        <v>9368.7200000000012</v>
      </c>
      <c r="J695" s="50">
        <f>SUM(J679:J694)</f>
        <v>7839.1999999999989</v>
      </c>
      <c r="K695" s="50">
        <f>SUM(K679:K694)</f>
        <v>4922.5999999999995</v>
      </c>
      <c r="L695" s="100">
        <f>SUM(L679:L694)</f>
        <v>175</v>
      </c>
      <c r="M695" s="50">
        <f>SUM(M679:M694)</f>
        <v>3816085.3499999996</v>
      </c>
      <c r="N695" s="50"/>
      <c r="O695" s="50"/>
      <c r="P695" s="50">
        <f>SUM(P679:P694)</f>
        <v>3816085.3499999996</v>
      </c>
      <c r="Q695" s="82"/>
      <c r="R695" s="82"/>
      <c r="S695" s="45"/>
      <c r="T695" s="32"/>
    </row>
    <row r="696" spans="1:20" s="2" customFormat="1" ht="12.75" customHeight="1" x14ac:dyDescent="0.2">
      <c r="A696" s="61">
        <v>1</v>
      </c>
      <c r="B696" s="64" t="s">
        <v>687</v>
      </c>
      <c r="C696" s="61">
        <v>1939</v>
      </c>
      <c r="D696" s="24"/>
      <c r="E696" s="61" t="s">
        <v>43</v>
      </c>
      <c r="F696" s="64" t="s">
        <v>44</v>
      </c>
      <c r="G696" s="61">
        <v>2</v>
      </c>
      <c r="H696" s="61">
        <v>1</v>
      </c>
      <c r="I696" s="66">
        <v>181.7</v>
      </c>
      <c r="J696" s="66">
        <v>158.9</v>
      </c>
      <c r="K696" s="61">
        <v>131.69999999999999</v>
      </c>
      <c r="L696" s="61">
        <v>4</v>
      </c>
      <c r="M696" s="66">
        <f>'Раздел 2'!C696</f>
        <v>15425</v>
      </c>
      <c r="N696" s="66">
        <v>0</v>
      </c>
      <c r="O696" s="66">
        <v>0</v>
      </c>
      <c r="P696" s="66">
        <f>M696</f>
        <v>15425</v>
      </c>
      <c r="Q696" s="70">
        <f>P696/J696</f>
        <v>97.073631214600368</v>
      </c>
      <c r="R696" s="61">
        <v>11111.76</v>
      </c>
      <c r="S696" s="61">
        <v>2020</v>
      </c>
      <c r="T696" s="32"/>
    </row>
    <row r="697" spans="1:20" s="2" customFormat="1" ht="12.75" customHeight="1" x14ac:dyDescent="0.2">
      <c r="A697" s="61">
        <v>2</v>
      </c>
      <c r="B697" s="64" t="s">
        <v>675</v>
      </c>
      <c r="C697" s="61">
        <v>1960</v>
      </c>
      <c r="D697" s="24"/>
      <c r="E697" s="61" t="s">
        <v>43</v>
      </c>
      <c r="F697" s="64" t="s">
        <v>79</v>
      </c>
      <c r="G697" s="61">
        <v>3</v>
      </c>
      <c r="H697" s="61">
        <v>2</v>
      </c>
      <c r="I697" s="66">
        <v>1039</v>
      </c>
      <c r="J697" s="66">
        <v>960.2</v>
      </c>
      <c r="K697" s="61">
        <v>785.9</v>
      </c>
      <c r="L697" s="61">
        <v>18</v>
      </c>
      <c r="M697" s="66">
        <f>'Раздел 2'!C697</f>
        <v>719705.33</v>
      </c>
      <c r="N697" s="66">
        <v>0</v>
      </c>
      <c r="O697" s="66">
        <v>0</v>
      </c>
      <c r="P697" s="66">
        <f>M697</f>
        <v>719705.33</v>
      </c>
      <c r="Q697" s="70">
        <f>P697/J697</f>
        <v>749.53689856279937</v>
      </c>
      <c r="R697" s="61">
        <v>11111.76</v>
      </c>
      <c r="S697" s="61">
        <v>2020</v>
      </c>
      <c r="T697" s="32"/>
    </row>
    <row r="698" spans="1:20" s="2" customFormat="1" ht="12.75" customHeight="1" x14ac:dyDescent="0.2">
      <c r="A698" s="245" t="s">
        <v>688</v>
      </c>
      <c r="B698" s="245"/>
      <c r="C698" s="45">
        <v>2</v>
      </c>
      <c r="D698" s="45"/>
      <c r="E698" s="45"/>
      <c r="F698" s="43"/>
      <c r="G698" s="45"/>
      <c r="H698" s="46"/>
      <c r="I698" s="50">
        <f t="shared" ref="I698:P698" si="94">SUM(I696:I697)</f>
        <v>1220.7</v>
      </c>
      <c r="J698" s="50">
        <f t="shared" si="94"/>
        <v>1119.1000000000001</v>
      </c>
      <c r="K698" s="50">
        <f t="shared" si="94"/>
        <v>917.59999999999991</v>
      </c>
      <c r="L698" s="50">
        <f t="shared" si="94"/>
        <v>22</v>
      </c>
      <c r="M698" s="50">
        <f t="shared" si="94"/>
        <v>735130.33</v>
      </c>
      <c r="N698" s="50">
        <f t="shared" si="94"/>
        <v>0</v>
      </c>
      <c r="O698" s="50">
        <f t="shared" si="94"/>
        <v>0</v>
      </c>
      <c r="P698" s="50">
        <f t="shared" si="94"/>
        <v>735130.33</v>
      </c>
      <c r="Q698" s="82"/>
      <c r="R698" s="82"/>
      <c r="S698" s="45"/>
      <c r="T698" s="32"/>
    </row>
    <row r="699" spans="1:20" s="2" customFormat="1" ht="12.75" customHeight="1" x14ac:dyDescent="0.2">
      <c r="A699" s="61">
        <v>1</v>
      </c>
      <c r="B699" s="64" t="s">
        <v>689</v>
      </c>
      <c r="C699" s="61">
        <v>1964</v>
      </c>
      <c r="D699" s="24"/>
      <c r="E699" s="61" t="s">
        <v>43</v>
      </c>
      <c r="F699" s="64" t="s">
        <v>79</v>
      </c>
      <c r="G699" s="61">
        <v>2</v>
      </c>
      <c r="H699" s="65">
        <v>3</v>
      </c>
      <c r="I699" s="66">
        <v>594.9</v>
      </c>
      <c r="J699" s="66">
        <v>541.1</v>
      </c>
      <c r="K699" s="61">
        <v>434.6</v>
      </c>
      <c r="L699" s="65">
        <v>12</v>
      </c>
      <c r="M699" s="66">
        <v>122564</v>
      </c>
      <c r="N699" s="66">
        <v>0</v>
      </c>
      <c r="O699" s="66">
        <v>0</v>
      </c>
      <c r="P699" s="66">
        <f t="shared" ref="P699:P715" si="95">M699</f>
        <v>122564</v>
      </c>
      <c r="Q699" s="70">
        <f t="shared" ref="Q699:Q715" si="96">P699/J699</f>
        <v>226.50896322306411</v>
      </c>
      <c r="R699" s="61">
        <v>11111.76</v>
      </c>
      <c r="S699" s="61">
        <v>2021</v>
      </c>
      <c r="T699" s="32"/>
    </row>
    <row r="700" spans="1:20" s="2" customFormat="1" ht="12.75" customHeight="1" x14ac:dyDescent="0.2">
      <c r="A700" s="61">
        <f t="shared" ref="A700:A715" si="97">A699+1</f>
        <v>2</v>
      </c>
      <c r="B700" s="64" t="s">
        <v>690</v>
      </c>
      <c r="C700" s="61">
        <v>1967</v>
      </c>
      <c r="D700" s="24"/>
      <c r="E700" s="61" t="s">
        <v>43</v>
      </c>
      <c r="F700" s="64" t="s">
        <v>79</v>
      </c>
      <c r="G700" s="61">
        <v>2</v>
      </c>
      <c r="H700" s="65">
        <v>2</v>
      </c>
      <c r="I700" s="66">
        <v>577.9</v>
      </c>
      <c r="J700" s="66">
        <v>524.70000000000005</v>
      </c>
      <c r="K700" s="61">
        <v>470.7</v>
      </c>
      <c r="L700" s="65">
        <v>13</v>
      </c>
      <c r="M700" s="66">
        <v>118850</v>
      </c>
      <c r="N700" s="66">
        <v>0</v>
      </c>
      <c r="O700" s="66">
        <v>0</v>
      </c>
      <c r="P700" s="66">
        <f t="shared" si="95"/>
        <v>118850</v>
      </c>
      <c r="Q700" s="70">
        <f t="shared" si="96"/>
        <v>226.51038688774537</v>
      </c>
      <c r="R700" s="61">
        <v>11111.76</v>
      </c>
      <c r="S700" s="61">
        <v>2021</v>
      </c>
      <c r="T700" s="32"/>
    </row>
    <row r="701" spans="1:20" s="2" customFormat="1" ht="12.75" customHeight="1" x14ac:dyDescent="0.2">
      <c r="A701" s="61">
        <f t="shared" si="97"/>
        <v>3</v>
      </c>
      <c r="B701" s="64" t="s">
        <v>691</v>
      </c>
      <c r="C701" s="61">
        <v>1968</v>
      </c>
      <c r="D701" s="24"/>
      <c r="E701" s="61" t="s">
        <v>43</v>
      </c>
      <c r="F701" s="64" t="s">
        <v>692</v>
      </c>
      <c r="G701" s="61">
        <v>2</v>
      </c>
      <c r="H701" s="65">
        <v>1</v>
      </c>
      <c r="I701" s="66">
        <v>328</v>
      </c>
      <c r="J701" s="66">
        <v>328</v>
      </c>
      <c r="K701" s="61">
        <v>42</v>
      </c>
      <c r="L701" s="65">
        <v>4</v>
      </c>
      <c r="M701" s="66">
        <v>31840</v>
      </c>
      <c r="N701" s="66">
        <v>0</v>
      </c>
      <c r="O701" s="66">
        <v>0</v>
      </c>
      <c r="P701" s="66">
        <f t="shared" si="95"/>
        <v>31840</v>
      </c>
      <c r="Q701" s="70">
        <f t="shared" si="96"/>
        <v>97.073170731707322</v>
      </c>
      <c r="R701" s="61">
        <v>11111.76</v>
      </c>
      <c r="S701" s="61">
        <v>2021</v>
      </c>
      <c r="T701" s="32"/>
    </row>
    <row r="702" spans="1:20" s="2" customFormat="1" ht="12.75" customHeight="1" x14ac:dyDescent="0.2">
      <c r="A702" s="61">
        <f t="shared" si="97"/>
        <v>4</v>
      </c>
      <c r="B702" s="64" t="s">
        <v>693</v>
      </c>
      <c r="C702" s="61">
        <v>1952</v>
      </c>
      <c r="D702" s="24"/>
      <c r="E702" s="61" t="s">
        <v>43</v>
      </c>
      <c r="F702" s="64" t="s">
        <v>79</v>
      </c>
      <c r="G702" s="61">
        <v>2</v>
      </c>
      <c r="H702" s="65">
        <v>3</v>
      </c>
      <c r="I702" s="66">
        <v>993.69</v>
      </c>
      <c r="J702" s="66">
        <v>681</v>
      </c>
      <c r="K702" s="66">
        <v>82.9</v>
      </c>
      <c r="L702" s="65">
        <v>12</v>
      </c>
      <c r="M702" s="66">
        <v>122564</v>
      </c>
      <c r="N702" s="66">
        <v>0</v>
      </c>
      <c r="O702" s="66">
        <v>0</v>
      </c>
      <c r="P702" s="66">
        <f t="shared" si="95"/>
        <v>122564</v>
      </c>
      <c r="Q702" s="70">
        <f t="shared" si="96"/>
        <v>179.97650513950074</v>
      </c>
      <c r="R702" s="61">
        <v>11111.76</v>
      </c>
      <c r="S702" s="61">
        <v>2021</v>
      </c>
      <c r="T702" s="32"/>
    </row>
    <row r="703" spans="1:20" s="2" customFormat="1" ht="12.75" customHeight="1" x14ac:dyDescent="0.2">
      <c r="A703" s="61">
        <f t="shared" si="97"/>
        <v>5</v>
      </c>
      <c r="B703" s="64" t="s">
        <v>694</v>
      </c>
      <c r="C703" s="61">
        <v>1951</v>
      </c>
      <c r="D703" s="24"/>
      <c r="E703" s="61" t="s">
        <v>43</v>
      </c>
      <c r="F703" s="64" t="s">
        <v>79</v>
      </c>
      <c r="G703" s="61">
        <v>2</v>
      </c>
      <c r="H703" s="65">
        <v>3</v>
      </c>
      <c r="I703" s="66">
        <v>998.1</v>
      </c>
      <c r="J703" s="66">
        <v>691.1</v>
      </c>
      <c r="K703" s="66">
        <v>247.4</v>
      </c>
      <c r="L703" s="65">
        <v>10</v>
      </c>
      <c r="M703" s="66">
        <v>118850</v>
      </c>
      <c r="N703" s="66">
        <v>0</v>
      </c>
      <c r="O703" s="66">
        <v>0</v>
      </c>
      <c r="P703" s="66">
        <f t="shared" si="95"/>
        <v>118850</v>
      </c>
      <c r="Q703" s="70">
        <f t="shared" si="96"/>
        <v>171.97221820286498</v>
      </c>
      <c r="R703" s="61">
        <v>11111.76</v>
      </c>
      <c r="S703" s="61">
        <v>2021</v>
      </c>
      <c r="T703" s="32"/>
    </row>
    <row r="704" spans="1:20" s="2" customFormat="1" ht="12.75" customHeight="1" x14ac:dyDescent="0.2">
      <c r="A704" s="61">
        <f t="shared" si="97"/>
        <v>6</v>
      </c>
      <c r="B704" s="64" t="s">
        <v>695</v>
      </c>
      <c r="C704" s="61">
        <v>1958</v>
      </c>
      <c r="D704" s="24"/>
      <c r="E704" s="61" t="s">
        <v>43</v>
      </c>
      <c r="F704" s="64" t="s">
        <v>79</v>
      </c>
      <c r="G704" s="61">
        <v>2</v>
      </c>
      <c r="H704" s="65">
        <v>3</v>
      </c>
      <c r="I704" s="66">
        <v>423.4</v>
      </c>
      <c r="J704" s="66">
        <v>284.8</v>
      </c>
      <c r="K704" s="66">
        <v>137.1</v>
      </c>
      <c r="L704" s="65">
        <v>9</v>
      </c>
      <c r="M704" s="66">
        <v>220362</v>
      </c>
      <c r="N704" s="66">
        <v>0</v>
      </c>
      <c r="O704" s="66">
        <v>0</v>
      </c>
      <c r="P704" s="66">
        <f t="shared" si="95"/>
        <v>220362</v>
      </c>
      <c r="Q704" s="70">
        <f t="shared" si="96"/>
        <v>773.74297752808991</v>
      </c>
      <c r="R704" s="61">
        <v>11111.76</v>
      </c>
      <c r="S704" s="61">
        <v>2021</v>
      </c>
      <c r="T704" s="32"/>
    </row>
    <row r="705" spans="1:20" s="2" customFormat="1" ht="12.75" customHeight="1" x14ac:dyDescent="0.2">
      <c r="A705" s="61">
        <f t="shared" si="97"/>
        <v>7</v>
      </c>
      <c r="B705" s="64" t="s">
        <v>696</v>
      </c>
      <c r="C705" s="61" t="s">
        <v>171</v>
      </c>
      <c r="D705" s="24"/>
      <c r="E705" s="61" t="s">
        <v>43</v>
      </c>
      <c r="F705" s="64" t="s">
        <v>79</v>
      </c>
      <c r="G705" s="61">
        <v>3</v>
      </c>
      <c r="H705" s="65">
        <v>3</v>
      </c>
      <c r="I705" s="66">
        <v>1928</v>
      </c>
      <c r="J705" s="66">
        <v>1198</v>
      </c>
      <c r="K705" s="66">
        <v>450.2</v>
      </c>
      <c r="L705" s="65">
        <v>24</v>
      </c>
      <c r="M705" s="66">
        <v>223630</v>
      </c>
      <c r="N705" s="66">
        <v>0</v>
      </c>
      <c r="O705" s="66">
        <v>0</v>
      </c>
      <c r="P705" s="66">
        <f t="shared" si="95"/>
        <v>223630</v>
      </c>
      <c r="Q705" s="70">
        <f t="shared" si="96"/>
        <v>186.66944908180301</v>
      </c>
      <c r="R705" s="61">
        <v>11111.76</v>
      </c>
      <c r="S705" s="61">
        <v>2021</v>
      </c>
      <c r="T705" s="32"/>
    </row>
    <row r="706" spans="1:20" s="2" customFormat="1" ht="12.75" customHeight="1" x14ac:dyDescent="0.2">
      <c r="A706" s="61">
        <f t="shared" si="97"/>
        <v>8</v>
      </c>
      <c r="B706" s="64" t="s">
        <v>697</v>
      </c>
      <c r="C706" s="61" t="s">
        <v>151</v>
      </c>
      <c r="D706" s="24"/>
      <c r="E706" s="61" t="s">
        <v>43</v>
      </c>
      <c r="F706" s="64" t="s">
        <v>79</v>
      </c>
      <c r="G706" s="61">
        <v>3</v>
      </c>
      <c r="H706" s="65">
        <v>3</v>
      </c>
      <c r="I706" s="66">
        <v>1814.6</v>
      </c>
      <c r="J706" s="66">
        <v>1216.0999999999999</v>
      </c>
      <c r="K706" s="66">
        <v>506.5</v>
      </c>
      <c r="L706" s="65">
        <v>24</v>
      </c>
      <c r="M706" s="66">
        <v>92157.292799999996</v>
      </c>
      <c r="N706" s="66">
        <v>0</v>
      </c>
      <c r="O706" s="66">
        <v>0</v>
      </c>
      <c r="P706" s="66">
        <f t="shared" si="95"/>
        <v>92157.292799999996</v>
      </c>
      <c r="Q706" s="70">
        <f t="shared" si="96"/>
        <v>75.781015377024914</v>
      </c>
      <c r="R706" s="61">
        <v>11111.76</v>
      </c>
      <c r="S706" s="61">
        <v>2021</v>
      </c>
      <c r="T706" s="32"/>
    </row>
    <row r="707" spans="1:20" s="2" customFormat="1" ht="12.75" customHeight="1" x14ac:dyDescent="0.2">
      <c r="A707" s="61">
        <f t="shared" si="97"/>
        <v>9</v>
      </c>
      <c r="B707" s="64" t="s">
        <v>698</v>
      </c>
      <c r="C707" s="61" t="s">
        <v>401</v>
      </c>
      <c r="D707" s="24"/>
      <c r="E707" s="61" t="s">
        <v>43</v>
      </c>
      <c r="F707" s="64" t="s">
        <v>79</v>
      </c>
      <c r="G707" s="61">
        <v>2</v>
      </c>
      <c r="H707" s="65">
        <v>3</v>
      </c>
      <c r="I707" s="66">
        <v>989</v>
      </c>
      <c r="J707" s="66">
        <v>689</v>
      </c>
      <c r="K707" s="66">
        <v>139.80000000000001</v>
      </c>
      <c r="L707" s="65">
        <v>12</v>
      </c>
      <c r="M707" s="66">
        <v>387656</v>
      </c>
      <c r="N707" s="66">
        <v>0</v>
      </c>
      <c r="O707" s="66">
        <v>0</v>
      </c>
      <c r="P707" s="66">
        <f t="shared" si="95"/>
        <v>387656</v>
      </c>
      <c r="Q707" s="70">
        <f t="shared" si="96"/>
        <v>562.63570391872281</v>
      </c>
      <c r="R707" s="61">
        <v>11111.76</v>
      </c>
      <c r="S707" s="61">
        <v>2021</v>
      </c>
      <c r="T707" s="32"/>
    </row>
    <row r="708" spans="1:20" s="2" customFormat="1" ht="12.75" customHeight="1" x14ac:dyDescent="0.2">
      <c r="A708" s="61">
        <f t="shared" si="97"/>
        <v>10</v>
      </c>
      <c r="B708" s="64" t="s">
        <v>699</v>
      </c>
      <c r="C708" s="61" t="s">
        <v>194</v>
      </c>
      <c r="D708" s="24"/>
      <c r="E708" s="61" t="s">
        <v>43</v>
      </c>
      <c r="F708" s="64" t="s">
        <v>79</v>
      </c>
      <c r="G708" s="61">
        <v>2</v>
      </c>
      <c r="H708" s="65">
        <v>3</v>
      </c>
      <c r="I708" s="66">
        <v>1010.7</v>
      </c>
      <c r="J708" s="66">
        <v>607</v>
      </c>
      <c r="K708" s="66">
        <v>0</v>
      </c>
      <c r="L708" s="65">
        <v>11</v>
      </c>
      <c r="M708" s="66">
        <v>393512</v>
      </c>
      <c r="N708" s="66">
        <v>0</v>
      </c>
      <c r="O708" s="66">
        <v>0</v>
      </c>
      <c r="P708" s="66">
        <f t="shared" si="95"/>
        <v>393512</v>
      </c>
      <c r="Q708" s="70">
        <f t="shared" si="96"/>
        <v>648.28995057660632</v>
      </c>
      <c r="R708" s="61">
        <v>11111.76</v>
      </c>
      <c r="S708" s="61">
        <v>2021</v>
      </c>
      <c r="T708" s="32"/>
    </row>
    <row r="709" spans="1:20" s="2" customFormat="1" ht="12.75" customHeight="1" x14ac:dyDescent="0.2">
      <c r="A709" s="61">
        <f t="shared" si="97"/>
        <v>11</v>
      </c>
      <c r="B709" s="64" t="s">
        <v>700</v>
      </c>
      <c r="C709" s="61" t="s">
        <v>401</v>
      </c>
      <c r="D709" s="24"/>
      <c r="E709" s="61" t="s">
        <v>43</v>
      </c>
      <c r="F709" s="64" t="s">
        <v>79</v>
      </c>
      <c r="G709" s="61">
        <v>2</v>
      </c>
      <c r="H709" s="65">
        <v>3</v>
      </c>
      <c r="I709" s="66">
        <v>963.6</v>
      </c>
      <c r="J709" s="66">
        <v>648</v>
      </c>
      <c r="K709" s="66">
        <v>160.69999999999999</v>
      </c>
      <c r="L709" s="65">
        <v>12</v>
      </c>
      <c r="M709" s="66">
        <v>220362</v>
      </c>
      <c r="N709" s="66">
        <v>0</v>
      </c>
      <c r="O709" s="66">
        <v>0</v>
      </c>
      <c r="P709" s="66">
        <f t="shared" si="95"/>
        <v>220362</v>
      </c>
      <c r="Q709" s="70">
        <f t="shared" si="96"/>
        <v>340.06481481481484</v>
      </c>
      <c r="R709" s="61">
        <v>11111.76</v>
      </c>
      <c r="S709" s="61">
        <v>2021</v>
      </c>
      <c r="T709" s="32"/>
    </row>
    <row r="710" spans="1:20" s="2" customFormat="1" ht="12.75" customHeight="1" x14ac:dyDescent="0.2">
      <c r="A710" s="61">
        <f t="shared" si="97"/>
        <v>12</v>
      </c>
      <c r="B710" s="64" t="s">
        <v>701</v>
      </c>
      <c r="C710" s="61" t="s">
        <v>401</v>
      </c>
      <c r="D710" s="24"/>
      <c r="E710" s="61" t="s">
        <v>43</v>
      </c>
      <c r="F710" s="64" t="s">
        <v>79</v>
      </c>
      <c r="G710" s="61">
        <v>2</v>
      </c>
      <c r="H710" s="65">
        <v>3</v>
      </c>
      <c r="I710" s="66">
        <v>1001</v>
      </c>
      <c r="J710" s="66">
        <v>635</v>
      </c>
      <c r="K710" s="66">
        <v>162.19999999999999</v>
      </c>
      <c r="L710" s="65">
        <v>12</v>
      </c>
      <c r="M710" s="66">
        <v>196416</v>
      </c>
      <c r="N710" s="66">
        <v>0</v>
      </c>
      <c r="O710" s="66">
        <v>0</v>
      </c>
      <c r="P710" s="66">
        <f t="shared" si="95"/>
        <v>196416</v>
      </c>
      <c r="Q710" s="70">
        <f t="shared" si="96"/>
        <v>309.31653543307084</v>
      </c>
      <c r="R710" s="61">
        <v>11111.76</v>
      </c>
      <c r="S710" s="61">
        <v>2021</v>
      </c>
      <c r="T710" s="32"/>
    </row>
    <row r="711" spans="1:20" s="2" customFormat="1" ht="12.75" customHeight="1" x14ac:dyDescent="0.2">
      <c r="A711" s="61">
        <f t="shared" si="97"/>
        <v>13</v>
      </c>
      <c r="B711" s="64" t="s">
        <v>702</v>
      </c>
      <c r="C711" s="61" t="s">
        <v>158</v>
      </c>
      <c r="D711" s="24"/>
      <c r="E711" s="61" t="s">
        <v>43</v>
      </c>
      <c r="F711" s="64" t="s">
        <v>79</v>
      </c>
      <c r="G711" s="61">
        <v>2</v>
      </c>
      <c r="H711" s="65">
        <v>1</v>
      </c>
      <c r="I711" s="66">
        <v>469.1</v>
      </c>
      <c r="J711" s="66">
        <v>282</v>
      </c>
      <c r="K711" s="66">
        <v>166.7</v>
      </c>
      <c r="L711" s="65">
        <v>8</v>
      </c>
      <c r="M711" s="66">
        <v>209683</v>
      </c>
      <c r="N711" s="66">
        <v>0</v>
      </c>
      <c r="O711" s="66">
        <v>0</v>
      </c>
      <c r="P711" s="66">
        <f t="shared" si="95"/>
        <v>209683</v>
      </c>
      <c r="Q711" s="70">
        <f t="shared" si="96"/>
        <v>743.55673758865248</v>
      </c>
      <c r="R711" s="61">
        <v>11111.76</v>
      </c>
      <c r="S711" s="61">
        <v>2021</v>
      </c>
      <c r="T711" s="32"/>
    </row>
    <row r="712" spans="1:20" s="2" customFormat="1" ht="12.75" customHeight="1" x14ac:dyDescent="0.2">
      <c r="A712" s="61">
        <f t="shared" si="97"/>
        <v>14</v>
      </c>
      <c r="B712" s="64" t="s">
        <v>703</v>
      </c>
      <c r="C712" s="61" t="s">
        <v>141</v>
      </c>
      <c r="D712" s="24"/>
      <c r="E712" s="61" t="s">
        <v>43</v>
      </c>
      <c r="F712" s="64" t="s">
        <v>79</v>
      </c>
      <c r="G712" s="61">
        <v>2</v>
      </c>
      <c r="H712" s="65">
        <v>3</v>
      </c>
      <c r="I712" s="66">
        <v>424.1</v>
      </c>
      <c r="J712" s="66">
        <v>287</v>
      </c>
      <c r="K712" s="66">
        <v>117.2</v>
      </c>
      <c r="L712" s="65">
        <v>8</v>
      </c>
      <c r="M712" s="66">
        <v>205477</v>
      </c>
      <c r="N712" s="66">
        <v>0</v>
      </c>
      <c r="O712" s="66">
        <v>0</v>
      </c>
      <c r="P712" s="66">
        <f t="shared" si="95"/>
        <v>205477</v>
      </c>
      <c r="Q712" s="70">
        <f t="shared" si="96"/>
        <v>715.94773519163766</v>
      </c>
      <c r="R712" s="61">
        <v>11111.76</v>
      </c>
      <c r="S712" s="61">
        <v>2021</v>
      </c>
      <c r="T712" s="32"/>
    </row>
    <row r="713" spans="1:20" s="2" customFormat="1" ht="12.75" customHeight="1" x14ac:dyDescent="0.2">
      <c r="A713" s="61">
        <f t="shared" si="97"/>
        <v>15</v>
      </c>
      <c r="B713" s="64" t="s">
        <v>704</v>
      </c>
      <c r="C713" s="61" t="s">
        <v>141</v>
      </c>
      <c r="D713" s="24"/>
      <c r="E713" s="61" t="s">
        <v>43</v>
      </c>
      <c r="F713" s="64" t="s">
        <v>79</v>
      </c>
      <c r="G713" s="61">
        <v>2</v>
      </c>
      <c r="H713" s="65">
        <v>3</v>
      </c>
      <c r="I713" s="66">
        <v>422.5</v>
      </c>
      <c r="J713" s="66">
        <v>287.39999999999998</v>
      </c>
      <c r="K713" s="66">
        <v>58.7</v>
      </c>
      <c r="L713" s="65">
        <v>8</v>
      </c>
      <c r="M713" s="66">
        <v>91251.251999999993</v>
      </c>
      <c r="N713" s="66">
        <v>0</v>
      </c>
      <c r="O713" s="66">
        <v>0</v>
      </c>
      <c r="P713" s="66">
        <f t="shared" si="95"/>
        <v>91251.251999999993</v>
      </c>
      <c r="Q713" s="70">
        <f t="shared" si="96"/>
        <v>317.50609603340291</v>
      </c>
      <c r="R713" s="61">
        <v>11111.76</v>
      </c>
      <c r="S713" s="61">
        <v>2021</v>
      </c>
      <c r="T713" s="32"/>
    </row>
    <row r="714" spans="1:20" s="2" customFormat="1" ht="12.75" customHeight="1" x14ac:dyDescent="0.2">
      <c r="A714" s="61">
        <f t="shared" si="97"/>
        <v>16</v>
      </c>
      <c r="B714" s="64" t="s">
        <v>705</v>
      </c>
      <c r="C714" s="61">
        <v>1955</v>
      </c>
      <c r="D714" s="24"/>
      <c r="E714" s="61" t="s">
        <v>43</v>
      </c>
      <c r="F714" s="64" t="s">
        <v>79</v>
      </c>
      <c r="G714" s="61">
        <v>4</v>
      </c>
      <c r="H714" s="65">
        <v>2</v>
      </c>
      <c r="I714" s="66">
        <v>1274.2</v>
      </c>
      <c r="J714" s="66">
        <v>825</v>
      </c>
      <c r="K714" s="66">
        <v>525</v>
      </c>
      <c r="L714" s="65">
        <v>33</v>
      </c>
      <c r="M714" s="66">
        <v>92869</v>
      </c>
      <c r="N714" s="66">
        <v>0</v>
      </c>
      <c r="O714" s="66">
        <v>0</v>
      </c>
      <c r="P714" s="66">
        <f t="shared" si="95"/>
        <v>92869</v>
      </c>
      <c r="Q714" s="70">
        <f t="shared" si="96"/>
        <v>112.56848484848484</v>
      </c>
      <c r="R714" s="61">
        <v>11111.76</v>
      </c>
      <c r="S714" s="61">
        <v>2021</v>
      </c>
      <c r="T714" s="32"/>
    </row>
    <row r="715" spans="1:20" s="2" customFormat="1" ht="12.75" customHeight="1" x14ac:dyDescent="0.2">
      <c r="A715" s="61">
        <f t="shared" si="97"/>
        <v>17</v>
      </c>
      <c r="B715" s="64" t="s">
        <v>706</v>
      </c>
      <c r="C715" s="61">
        <v>1984</v>
      </c>
      <c r="D715" s="24"/>
      <c r="E715" s="61" t="s">
        <v>43</v>
      </c>
      <c r="F715" s="64" t="s">
        <v>44</v>
      </c>
      <c r="G715" s="61">
        <v>2</v>
      </c>
      <c r="H715" s="65">
        <v>1</v>
      </c>
      <c r="I715" s="66">
        <v>241.5</v>
      </c>
      <c r="J715" s="66">
        <v>241.5</v>
      </c>
      <c r="K715" s="66">
        <v>241.5</v>
      </c>
      <c r="L715" s="65">
        <v>6</v>
      </c>
      <c r="M715" s="66">
        <v>92998</v>
      </c>
      <c r="N715" s="66">
        <v>0</v>
      </c>
      <c r="O715" s="66">
        <v>0</v>
      </c>
      <c r="P715" s="66">
        <f t="shared" si="95"/>
        <v>92998</v>
      </c>
      <c r="Q715" s="70">
        <f t="shared" si="96"/>
        <v>385.08488612836442</v>
      </c>
      <c r="R715" s="61">
        <v>11111.76</v>
      </c>
      <c r="S715" s="61">
        <v>2021</v>
      </c>
      <c r="T715" s="32"/>
    </row>
    <row r="716" spans="1:20" s="2" customFormat="1" ht="12.75" customHeight="1" x14ac:dyDescent="0.2">
      <c r="A716" s="245" t="s">
        <v>707</v>
      </c>
      <c r="B716" s="245"/>
      <c r="C716" s="45">
        <v>17</v>
      </c>
      <c r="D716" s="45"/>
      <c r="E716" s="45"/>
      <c r="F716" s="43"/>
      <c r="G716" s="45"/>
      <c r="H716" s="46"/>
      <c r="I716" s="50">
        <f t="shared" ref="I716:P716" si="98">SUM(I699:I715)</f>
        <v>14454.290000000003</v>
      </c>
      <c r="J716" s="50">
        <f t="shared" si="98"/>
        <v>9966.7000000000007</v>
      </c>
      <c r="K716" s="50">
        <f t="shared" si="98"/>
        <v>3943.1999999999994</v>
      </c>
      <c r="L716" s="50">
        <f t="shared" si="98"/>
        <v>218</v>
      </c>
      <c r="M716" s="50">
        <f t="shared" si="98"/>
        <v>2941041.5447999998</v>
      </c>
      <c r="N716" s="50">
        <f t="shared" si="98"/>
        <v>0</v>
      </c>
      <c r="O716" s="50">
        <f t="shared" si="98"/>
        <v>0</v>
      </c>
      <c r="P716" s="50">
        <f t="shared" si="98"/>
        <v>2941041.5447999998</v>
      </c>
      <c r="Q716" s="82"/>
      <c r="R716" s="82"/>
      <c r="S716" s="45"/>
      <c r="T716" s="32"/>
    </row>
    <row r="717" spans="1:20" s="81" customFormat="1" ht="12.75" customHeight="1" x14ac:dyDescent="0.2">
      <c r="A717" s="244" t="s">
        <v>708</v>
      </c>
      <c r="B717" s="244"/>
      <c r="C717" s="92">
        <f>C716+C698+C695</f>
        <v>35</v>
      </c>
      <c r="D717" s="92"/>
      <c r="E717" s="92"/>
      <c r="F717" s="93"/>
      <c r="G717" s="92"/>
      <c r="H717" s="92"/>
      <c r="I717" s="94">
        <f>I716+I698+I695</f>
        <v>25043.710000000006</v>
      </c>
      <c r="J717" s="94">
        <f>J716+J698+J695</f>
        <v>18925</v>
      </c>
      <c r="K717" s="94">
        <f>K716+K698+K695</f>
        <v>9783.3999999999978</v>
      </c>
      <c r="L717" s="99">
        <f>L716+L698+L695</f>
        <v>415</v>
      </c>
      <c r="M717" s="94">
        <f>M695+M698+M716</f>
        <v>7492257.2248</v>
      </c>
      <c r="N717" s="92"/>
      <c r="O717" s="92"/>
      <c r="P717" s="94">
        <f>P716+P698+P695</f>
        <v>7492257.2248</v>
      </c>
      <c r="Q717" s="88"/>
      <c r="R717" s="88"/>
      <c r="S717" s="29"/>
      <c r="T717" s="80"/>
    </row>
    <row r="718" spans="1:20" s="2" customFormat="1" ht="12.75" customHeight="1" x14ac:dyDescent="0.2">
      <c r="A718" s="61"/>
      <c r="B718" s="62" t="s">
        <v>709</v>
      </c>
      <c r="C718" s="63"/>
      <c r="D718" s="61"/>
      <c r="E718" s="61"/>
      <c r="F718" s="64"/>
      <c r="G718" s="61"/>
      <c r="H718" s="65"/>
      <c r="I718" s="66"/>
      <c r="J718" s="66"/>
      <c r="K718" s="66"/>
      <c r="L718" s="65"/>
      <c r="M718" s="66"/>
      <c r="N718" s="66"/>
      <c r="O718" s="66"/>
      <c r="P718" s="67"/>
      <c r="Q718" s="70"/>
      <c r="R718" s="69"/>
      <c r="S718" s="61"/>
      <c r="T718" s="32"/>
    </row>
    <row r="719" spans="1:20" s="2" customFormat="1" ht="12.75" customHeight="1" x14ac:dyDescent="0.2">
      <c r="A719" s="61">
        <v>1</v>
      </c>
      <c r="B719" s="64" t="s">
        <v>710</v>
      </c>
      <c r="C719" s="61">
        <v>1961</v>
      </c>
      <c r="D719" s="61"/>
      <c r="E719" s="61" t="s">
        <v>43</v>
      </c>
      <c r="F719" s="64" t="s">
        <v>288</v>
      </c>
      <c r="G719" s="61">
        <v>2</v>
      </c>
      <c r="H719" s="65">
        <v>1</v>
      </c>
      <c r="I719" s="66">
        <v>362</v>
      </c>
      <c r="J719" s="66">
        <v>335</v>
      </c>
      <c r="K719" s="61">
        <v>258</v>
      </c>
      <c r="L719" s="65">
        <v>8</v>
      </c>
      <c r="M719" s="66">
        <v>108401.31</v>
      </c>
      <c r="N719" s="66">
        <v>0</v>
      </c>
      <c r="O719" s="66">
        <v>0</v>
      </c>
      <c r="P719" s="66">
        <f>M719</f>
        <v>108401.31</v>
      </c>
      <c r="Q719" s="70">
        <f t="shared" ref="Q719:Q733" si="99">P719/J719</f>
        <v>323.58600000000001</v>
      </c>
      <c r="R719" s="61">
        <v>12882.22</v>
      </c>
      <c r="S719" s="61">
        <v>2019</v>
      </c>
      <c r="T719" s="32"/>
    </row>
    <row r="720" spans="1:20" s="2" customFormat="1" ht="12.75" customHeight="1" x14ac:dyDescent="0.2">
      <c r="A720" s="61">
        <f t="shared" ref="A720:A733" si="100">A719+1</f>
        <v>2</v>
      </c>
      <c r="B720" s="64" t="s">
        <v>711</v>
      </c>
      <c r="C720" s="61">
        <v>1974</v>
      </c>
      <c r="D720" s="61"/>
      <c r="E720" s="61" t="s">
        <v>43</v>
      </c>
      <c r="F720" s="64" t="s">
        <v>79</v>
      </c>
      <c r="G720" s="61">
        <v>2</v>
      </c>
      <c r="H720" s="65">
        <v>2</v>
      </c>
      <c r="I720" s="66">
        <v>553.6</v>
      </c>
      <c r="J720" s="66">
        <v>509.2</v>
      </c>
      <c r="K720" s="61">
        <v>481.4</v>
      </c>
      <c r="L720" s="65">
        <v>12</v>
      </c>
      <c r="M720" s="66">
        <v>164769.99119999999</v>
      </c>
      <c r="N720" s="66">
        <v>0</v>
      </c>
      <c r="O720" s="66">
        <v>0</v>
      </c>
      <c r="P720" s="66">
        <f>M720</f>
        <v>164769.99119999999</v>
      </c>
      <c r="Q720" s="70">
        <f t="shared" si="99"/>
        <v>323.58600000000001</v>
      </c>
      <c r="R720" s="61">
        <v>11111.76</v>
      </c>
      <c r="S720" s="61">
        <v>2019</v>
      </c>
      <c r="T720" s="32"/>
    </row>
    <row r="721" spans="1:20" s="2" customFormat="1" ht="12.75" customHeight="1" x14ac:dyDescent="0.2">
      <c r="A721" s="61">
        <f t="shared" si="100"/>
        <v>3</v>
      </c>
      <c r="B721" s="64" t="s">
        <v>712</v>
      </c>
      <c r="C721" s="61">
        <v>1974</v>
      </c>
      <c r="D721" s="61"/>
      <c r="E721" s="61" t="s">
        <v>43</v>
      </c>
      <c r="F721" s="64" t="s">
        <v>79</v>
      </c>
      <c r="G721" s="61">
        <v>2</v>
      </c>
      <c r="H721" s="65">
        <v>2</v>
      </c>
      <c r="I721" s="66">
        <v>553.29999999999995</v>
      </c>
      <c r="J721" s="66">
        <v>509.1</v>
      </c>
      <c r="K721" s="61">
        <v>289.5</v>
      </c>
      <c r="L721" s="65">
        <v>12</v>
      </c>
      <c r="M721" s="66">
        <v>164737.63260000001</v>
      </c>
      <c r="N721" s="66">
        <v>0</v>
      </c>
      <c r="O721" s="66">
        <v>0</v>
      </c>
      <c r="P721" s="66">
        <f>M721</f>
        <v>164737.63260000001</v>
      </c>
      <c r="Q721" s="70">
        <f t="shared" si="99"/>
        <v>323.58600000000001</v>
      </c>
      <c r="R721" s="61">
        <v>11111.76</v>
      </c>
      <c r="S721" s="61">
        <v>2019</v>
      </c>
      <c r="T721" s="32"/>
    </row>
    <row r="722" spans="1:20" s="2" customFormat="1" ht="12.75" customHeight="1" x14ac:dyDescent="0.2">
      <c r="A722" s="61">
        <f t="shared" si="100"/>
        <v>4</v>
      </c>
      <c r="B722" s="64" t="s">
        <v>713</v>
      </c>
      <c r="C722" s="61">
        <v>1968</v>
      </c>
      <c r="D722" s="61"/>
      <c r="E722" s="61" t="s">
        <v>43</v>
      </c>
      <c r="F722" s="64" t="s">
        <v>79</v>
      </c>
      <c r="G722" s="61">
        <v>2</v>
      </c>
      <c r="H722" s="65">
        <v>2</v>
      </c>
      <c r="I722" s="66">
        <v>547.4</v>
      </c>
      <c r="J722" s="66">
        <v>506.9</v>
      </c>
      <c r="K722" s="61">
        <v>279.7</v>
      </c>
      <c r="L722" s="65">
        <v>12</v>
      </c>
      <c r="M722" s="66">
        <v>118872</v>
      </c>
      <c r="N722" s="66">
        <v>0</v>
      </c>
      <c r="O722" s="66">
        <v>0</v>
      </c>
      <c r="P722" s="66">
        <v>118872</v>
      </c>
      <c r="Q722" s="70">
        <f t="shared" si="99"/>
        <v>234.50779246399685</v>
      </c>
      <c r="R722" s="61">
        <v>11111.76</v>
      </c>
      <c r="S722" s="61">
        <v>2019</v>
      </c>
      <c r="T722" s="32"/>
    </row>
    <row r="723" spans="1:20" s="2" customFormat="1" ht="12.75" customHeight="1" x14ac:dyDescent="0.2">
      <c r="A723" s="61">
        <f t="shared" si="100"/>
        <v>5</v>
      </c>
      <c r="B723" s="64" t="s">
        <v>714</v>
      </c>
      <c r="C723" s="61">
        <v>1968</v>
      </c>
      <c r="D723" s="61"/>
      <c r="E723" s="61" t="s">
        <v>43</v>
      </c>
      <c r="F723" s="64" t="s">
        <v>79</v>
      </c>
      <c r="G723" s="61">
        <v>2</v>
      </c>
      <c r="H723" s="65">
        <v>2</v>
      </c>
      <c r="I723" s="66">
        <v>541.79999999999995</v>
      </c>
      <c r="J723" s="66">
        <v>499.7</v>
      </c>
      <c r="K723" s="61">
        <v>401.6</v>
      </c>
      <c r="L723" s="65">
        <v>12</v>
      </c>
      <c r="M723" s="66">
        <v>118872</v>
      </c>
      <c r="N723" s="66">
        <v>0</v>
      </c>
      <c r="O723" s="66">
        <v>0</v>
      </c>
      <c r="P723" s="66">
        <v>118872</v>
      </c>
      <c r="Q723" s="70">
        <f t="shared" si="99"/>
        <v>237.88673203922355</v>
      </c>
      <c r="R723" s="61">
        <v>11111.76</v>
      </c>
      <c r="S723" s="61">
        <v>2019</v>
      </c>
      <c r="T723" s="32"/>
    </row>
    <row r="724" spans="1:20" s="2" customFormat="1" ht="12.75" customHeight="1" x14ac:dyDescent="0.2">
      <c r="A724" s="61">
        <f t="shared" si="100"/>
        <v>6</v>
      </c>
      <c r="B724" s="64" t="s">
        <v>715</v>
      </c>
      <c r="C724" s="61">
        <v>1959</v>
      </c>
      <c r="D724" s="61">
        <v>1974</v>
      </c>
      <c r="E724" s="61" t="s">
        <v>43</v>
      </c>
      <c r="F724" s="64" t="s">
        <v>54</v>
      </c>
      <c r="G724" s="61">
        <v>2</v>
      </c>
      <c r="H724" s="65">
        <v>2</v>
      </c>
      <c r="I724" s="66">
        <v>460</v>
      </c>
      <c r="J724" s="66">
        <v>436.3</v>
      </c>
      <c r="K724" s="61">
        <v>436.3</v>
      </c>
      <c r="L724" s="65">
        <v>8</v>
      </c>
      <c r="M724" s="66">
        <v>34727</v>
      </c>
      <c r="N724" s="66">
        <v>0</v>
      </c>
      <c r="O724" s="66">
        <v>0</v>
      </c>
      <c r="P724" s="66">
        <f t="shared" ref="P724:P731" si="101">M724</f>
        <v>34727</v>
      </c>
      <c r="Q724" s="70">
        <f t="shared" si="99"/>
        <v>79.594315837726327</v>
      </c>
      <c r="R724" s="61">
        <v>11111.76</v>
      </c>
      <c r="S724" s="61">
        <v>2019</v>
      </c>
      <c r="T724" s="32"/>
    </row>
    <row r="725" spans="1:20" s="2" customFormat="1" ht="12.75" customHeight="1" x14ac:dyDescent="0.2">
      <c r="A725" s="61">
        <f t="shared" si="100"/>
        <v>7</v>
      </c>
      <c r="B725" s="64" t="s">
        <v>716</v>
      </c>
      <c r="C725" s="61">
        <v>1978</v>
      </c>
      <c r="D725" s="61"/>
      <c r="E725" s="61" t="s">
        <v>43</v>
      </c>
      <c r="F725" s="64" t="s">
        <v>79</v>
      </c>
      <c r="G725" s="61">
        <v>2</v>
      </c>
      <c r="H725" s="65">
        <v>2</v>
      </c>
      <c r="I725" s="66">
        <v>1374.3</v>
      </c>
      <c r="J725" s="66">
        <v>848.1</v>
      </c>
      <c r="K725" s="61">
        <v>799.1</v>
      </c>
      <c r="L725" s="65">
        <v>18</v>
      </c>
      <c r="M725" s="66">
        <v>274433.28659999999</v>
      </c>
      <c r="N725" s="66">
        <v>0</v>
      </c>
      <c r="O725" s="66">
        <v>0</v>
      </c>
      <c r="P725" s="66">
        <f t="shared" si="101"/>
        <v>274433.28659999999</v>
      </c>
      <c r="Q725" s="70">
        <f t="shared" si="99"/>
        <v>323.58599999999996</v>
      </c>
      <c r="R725" s="61">
        <v>12882.22</v>
      </c>
      <c r="S725" s="61">
        <v>2019</v>
      </c>
      <c r="T725" s="32"/>
    </row>
    <row r="726" spans="1:20" s="2" customFormat="1" ht="12.75" customHeight="1" x14ac:dyDescent="0.2">
      <c r="A726" s="61">
        <f t="shared" si="100"/>
        <v>8</v>
      </c>
      <c r="B726" s="64" t="s">
        <v>717</v>
      </c>
      <c r="C726" s="61">
        <v>1976</v>
      </c>
      <c r="D726" s="61"/>
      <c r="E726" s="61" t="s">
        <v>43</v>
      </c>
      <c r="F726" s="64" t="s">
        <v>79</v>
      </c>
      <c r="G726" s="61">
        <v>2</v>
      </c>
      <c r="H726" s="65">
        <v>2</v>
      </c>
      <c r="I726" s="66">
        <v>852</v>
      </c>
      <c r="J726" s="66">
        <v>560.9</v>
      </c>
      <c r="K726" s="61">
        <v>560.9</v>
      </c>
      <c r="L726" s="65">
        <v>12</v>
      </c>
      <c r="M726" s="66">
        <v>181499.38740000001</v>
      </c>
      <c r="N726" s="66">
        <v>0</v>
      </c>
      <c r="O726" s="66">
        <v>0</v>
      </c>
      <c r="P726" s="66">
        <f t="shared" si="101"/>
        <v>181499.38740000001</v>
      </c>
      <c r="Q726" s="70">
        <f t="shared" si="99"/>
        <v>323.58600000000001</v>
      </c>
      <c r="R726" s="61">
        <v>12882.22</v>
      </c>
      <c r="S726" s="61">
        <v>2019</v>
      </c>
      <c r="T726" s="32"/>
    </row>
    <row r="727" spans="1:20" s="2" customFormat="1" ht="12.75" customHeight="1" x14ac:dyDescent="0.2">
      <c r="A727" s="61">
        <f t="shared" si="100"/>
        <v>9</v>
      </c>
      <c r="B727" s="64" t="s">
        <v>718</v>
      </c>
      <c r="C727" s="61">
        <v>1983</v>
      </c>
      <c r="D727" s="61"/>
      <c r="E727" s="61" t="s">
        <v>43</v>
      </c>
      <c r="F727" s="64" t="s">
        <v>79</v>
      </c>
      <c r="G727" s="61">
        <v>2</v>
      </c>
      <c r="H727" s="65">
        <v>1</v>
      </c>
      <c r="I727" s="66">
        <v>307</v>
      </c>
      <c r="J727" s="66">
        <v>259</v>
      </c>
      <c r="K727" s="61">
        <v>259</v>
      </c>
      <c r="L727" s="65">
        <v>4</v>
      </c>
      <c r="M727" s="66">
        <v>83808.774000000005</v>
      </c>
      <c r="N727" s="66">
        <v>0</v>
      </c>
      <c r="O727" s="66">
        <v>0</v>
      </c>
      <c r="P727" s="66">
        <f t="shared" si="101"/>
        <v>83808.774000000005</v>
      </c>
      <c r="Q727" s="70">
        <f t="shared" si="99"/>
        <v>323.58600000000001</v>
      </c>
      <c r="R727" s="61">
        <v>12882.22</v>
      </c>
      <c r="S727" s="61">
        <v>2019</v>
      </c>
      <c r="T727" s="32"/>
    </row>
    <row r="728" spans="1:20" s="2" customFormat="1" ht="12.75" customHeight="1" x14ac:dyDescent="0.2">
      <c r="A728" s="61">
        <f t="shared" si="100"/>
        <v>10</v>
      </c>
      <c r="B728" s="64" t="s">
        <v>719</v>
      </c>
      <c r="C728" s="61">
        <v>1964</v>
      </c>
      <c r="D728" s="61"/>
      <c r="E728" s="61" t="s">
        <v>43</v>
      </c>
      <c r="F728" s="64" t="s">
        <v>79</v>
      </c>
      <c r="G728" s="61">
        <v>2</v>
      </c>
      <c r="H728" s="65">
        <v>2</v>
      </c>
      <c r="I728" s="66">
        <v>466</v>
      </c>
      <c r="J728" s="66">
        <v>385.7</v>
      </c>
      <c r="K728" s="61">
        <v>289.2</v>
      </c>
      <c r="L728" s="65">
        <v>8</v>
      </c>
      <c r="M728" s="66">
        <v>124807.1202</v>
      </c>
      <c r="N728" s="66">
        <v>0</v>
      </c>
      <c r="O728" s="66">
        <v>0</v>
      </c>
      <c r="P728" s="66">
        <f t="shared" si="101"/>
        <v>124807.1202</v>
      </c>
      <c r="Q728" s="70">
        <f t="shared" si="99"/>
        <v>323.58600000000001</v>
      </c>
      <c r="R728" s="61">
        <v>11111.76</v>
      </c>
      <c r="S728" s="61">
        <v>2019</v>
      </c>
      <c r="T728" s="32"/>
    </row>
    <row r="729" spans="1:20" s="2" customFormat="1" ht="12.75" customHeight="1" x14ac:dyDescent="0.2">
      <c r="A729" s="61">
        <f t="shared" si="100"/>
        <v>11</v>
      </c>
      <c r="B729" s="64" t="s">
        <v>720</v>
      </c>
      <c r="C729" s="61">
        <v>1967</v>
      </c>
      <c r="D729" s="61"/>
      <c r="E729" s="61" t="s">
        <v>43</v>
      </c>
      <c r="F729" s="64" t="s">
        <v>79</v>
      </c>
      <c r="G729" s="61">
        <v>2</v>
      </c>
      <c r="H729" s="65">
        <v>2</v>
      </c>
      <c r="I729" s="66">
        <v>517.69000000000005</v>
      </c>
      <c r="J729" s="66">
        <v>458.7</v>
      </c>
      <c r="K729" s="61">
        <v>378.5</v>
      </c>
      <c r="L729" s="65">
        <v>12</v>
      </c>
      <c r="M729" s="66">
        <v>148428.8982</v>
      </c>
      <c r="N729" s="66">
        <v>0</v>
      </c>
      <c r="O729" s="66">
        <v>0</v>
      </c>
      <c r="P729" s="66">
        <f t="shared" si="101"/>
        <v>148428.8982</v>
      </c>
      <c r="Q729" s="70">
        <f t="shared" si="99"/>
        <v>323.58600000000001</v>
      </c>
      <c r="R729" s="61">
        <v>12882.22</v>
      </c>
      <c r="S729" s="61">
        <v>2019</v>
      </c>
      <c r="T729" s="32"/>
    </row>
    <row r="730" spans="1:20" s="2" customFormat="1" ht="12.75" customHeight="1" x14ac:dyDescent="0.2">
      <c r="A730" s="61">
        <f t="shared" si="100"/>
        <v>12</v>
      </c>
      <c r="B730" s="64" t="s">
        <v>721</v>
      </c>
      <c r="C730" s="61">
        <v>1983</v>
      </c>
      <c r="D730" s="61"/>
      <c r="E730" s="61" t="s">
        <v>43</v>
      </c>
      <c r="F730" s="64" t="s">
        <v>54</v>
      </c>
      <c r="G730" s="61">
        <v>2</v>
      </c>
      <c r="H730" s="65">
        <v>1</v>
      </c>
      <c r="I730" s="66">
        <v>412</v>
      </c>
      <c r="J730" s="66">
        <v>242.46</v>
      </c>
      <c r="K730" s="61">
        <v>12.7</v>
      </c>
      <c r="L730" s="65">
        <v>7</v>
      </c>
      <c r="M730" s="66">
        <v>15691</v>
      </c>
      <c r="N730" s="66">
        <v>0</v>
      </c>
      <c r="O730" s="66">
        <v>0</v>
      </c>
      <c r="P730" s="66">
        <f t="shared" si="101"/>
        <v>15691</v>
      </c>
      <c r="Q730" s="70">
        <f t="shared" si="99"/>
        <v>64.715829415161267</v>
      </c>
      <c r="R730" s="61">
        <v>12882.22</v>
      </c>
      <c r="S730" s="61">
        <v>2019</v>
      </c>
      <c r="T730" s="32"/>
    </row>
    <row r="731" spans="1:20" s="2" customFormat="1" ht="12.75" customHeight="1" x14ac:dyDescent="0.2">
      <c r="A731" s="61">
        <f t="shared" si="100"/>
        <v>13</v>
      </c>
      <c r="B731" s="64" t="s">
        <v>722</v>
      </c>
      <c r="C731" s="61">
        <v>1937</v>
      </c>
      <c r="D731" s="61">
        <v>2013</v>
      </c>
      <c r="E731" s="61" t="s">
        <v>43</v>
      </c>
      <c r="F731" s="64" t="s">
        <v>54</v>
      </c>
      <c r="G731" s="61">
        <v>2</v>
      </c>
      <c r="H731" s="65">
        <v>1</v>
      </c>
      <c r="I731" s="66">
        <v>497.3</v>
      </c>
      <c r="J731" s="66">
        <v>498.4</v>
      </c>
      <c r="K731" s="61">
        <v>264.3</v>
      </c>
      <c r="L731" s="65">
        <v>4</v>
      </c>
      <c r="M731" s="66">
        <v>107520</v>
      </c>
      <c r="N731" s="66">
        <v>0</v>
      </c>
      <c r="O731" s="66">
        <v>0</v>
      </c>
      <c r="P731" s="66">
        <f t="shared" si="101"/>
        <v>107520</v>
      </c>
      <c r="Q731" s="70">
        <f t="shared" si="99"/>
        <v>215.7303370786517</v>
      </c>
      <c r="R731" s="61">
        <v>12882.22</v>
      </c>
      <c r="S731" s="61">
        <v>2019</v>
      </c>
      <c r="T731" s="32"/>
    </row>
    <row r="732" spans="1:20" s="2" customFormat="1" ht="12.75" customHeight="1" x14ac:dyDescent="0.2">
      <c r="A732" s="61">
        <f t="shared" si="100"/>
        <v>14</v>
      </c>
      <c r="B732" s="64" t="s">
        <v>723</v>
      </c>
      <c r="C732" s="61">
        <v>1971</v>
      </c>
      <c r="D732" s="61"/>
      <c r="E732" s="61" t="s">
        <v>43</v>
      </c>
      <c r="F732" s="64" t="s">
        <v>202</v>
      </c>
      <c r="G732" s="61">
        <v>3</v>
      </c>
      <c r="H732" s="65">
        <v>2</v>
      </c>
      <c r="I732" s="66">
        <v>1360.5</v>
      </c>
      <c r="J732" s="66">
        <v>993.8</v>
      </c>
      <c r="K732" s="66">
        <v>962.4</v>
      </c>
      <c r="L732" s="65">
        <v>6</v>
      </c>
      <c r="M732" s="66">
        <v>321579.76679999998</v>
      </c>
      <c r="N732" s="66">
        <v>0</v>
      </c>
      <c r="O732" s="66">
        <v>0</v>
      </c>
      <c r="P732" s="66">
        <v>321579.76679999998</v>
      </c>
      <c r="Q732" s="70">
        <f t="shared" si="99"/>
        <v>323.58600000000001</v>
      </c>
      <c r="R732" s="61">
        <v>12968.01</v>
      </c>
      <c r="S732" s="61">
        <v>2019</v>
      </c>
      <c r="T732" s="32"/>
    </row>
    <row r="733" spans="1:20" s="2" customFormat="1" ht="12.75" customHeight="1" x14ac:dyDescent="0.2">
      <c r="A733" s="61">
        <f t="shared" si="100"/>
        <v>15</v>
      </c>
      <c r="B733" s="64" t="s">
        <v>724</v>
      </c>
      <c r="C733" s="61">
        <v>1970</v>
      </c>
      <c r="D733" s="61"/>
      <c r="E733" s="61" t="s">
        <v>43</v>
      </c>
      <c r="F733" s="64" t="s">
        <v>202</v>
      </c>
      <c r="G733" s="61">
        <v>2</v>
      </c>
      <c r="H733" s="65">
        <v>2</v>
      </c>
      <c r="I733" s="66">
        <v>1294.5999999999999</v>
      </c>
      <c r="J733" s="66">
        <v>982.3</v>
      </c>
      <c r="K733" s="66">
        <v>983.2</v>
      </c>
      <c r="L733" s="65">
        <v>8</v>
      </c>
      <c r="M733" s="66">
        <v>317858.52779999998</v>
      </c>
      <c r="N733" s="66">
        <v>0</v>
      </c>
      <c r="O733" s="66">
        <v>0</v>
      </c>
      <c r="P733" s="66">
        <v>317858.52779999998</v>
      </c>
      <c r="Q733" s="70">
        <f t="shared" si="99"/>
        <v>323.58600000000001</v>
      </c>
      <c r="R733" s="61">
        <v>12968.01</v>
      </c>
      <c r="S733" s="61">
        <v>2019</v>
      </c>
      <c r="T733" s="32"/>
    </row>
    <row r="734" spans="1:20" s="2" customFormat="1" ht="12.75" customHeight="1" x14ac:dyDescent="0.2">
      <c r="A734" s="245" t="s">
        <v>725</v>
      </c>
      <c r="B734" s="245"/>
      <c r="C734" s="45">
        <v>15</v>
      </c>
      <c r="D734" s="45"/>
      <c r="E734" s="45"/>
      <c r="F734" s="43"/>
      <c r="G734" s="45"/>
      <c r="H734" s="46"/>
      <c r="I734" s="50">
        <f>SUM(I719:I733)</f>
        <v>10099.49</v>
      </c>
      <c r="J734" s="50">
        <f>SUM(J719:J733)</f>
        <v>8025.5599999999995</v>
      </c>
      <c r="K734" s="50">
        <f>SUM(K719:K733)</f>
        <v>6655.8</v>
      </c>
      <c r="L734" s="100">
        <f>SUM(L719:L733)</f>
        <v>143</v>
      </c>
      <c r="M734" s="50">
        <f>SUM(M719:M733)</f>
        <v>2286006.6947999997</v>
      </c>
      <c r="N734" s="50"/>
      <c r="O734" s="50"/>
      <c r="P734" s="50">
        <f>SUM(P719:P733)</f>
        <v>2286006.6947999997</v>
      </c>
      <c r="Q734" s="82"/>
      <c r="R734" s="82"/>
      <c r="S734" s="45"/>
      <c r="T734" s="32"/>
    </row>
    <row r="735" spans="1:20" s="2" customFormat="1" ht="12.75" customHeight="1" x14ac:dyDescent="0.2">
      <c r="A735" s="61">
        <v>1</v>
      </c>
      <c r="B735" s="64" t="s">
        <v>726</v>
      </c>
      <c r="C735" s="61">
        <v>1975</v>
      </c>
      <c r="D735" s="24"/>
      <c r="E735" s="61" t="s">
        <v>43</v>
      </c>
      <c r="F735" s="64" t="s">
        <v>163</v>
      </c>
      <c r="G735" s="61">
        <v>2</v>
      </c>
      <c r="H735" s="61">
        <v>1</v>
      </c>
      <c r="I735" s="66">
        <v>350.7</v>
      </c>
      <c r="J735" s="66">
        <v>326.3</v>
      </c>
      <c r="K735" s="66">
        <v>36.299999999999997</v>
      </c>
      <c r="L735" s="61">
        <v>8</v>
      </c>
      <c r="M735" s="66">
        <f>'Раздел 2'!C735</f>
        <v>31676</v>
      </c>
      <c r="N735" s="66">
        <v>0</v>
      </c>
      <c r="O735" s="66">
        <v>0</v>
      </c>
      <c r="P735" s="66">
        <f t="shared" ref="P735:P744" si="102">M735</f>
        <v>31676</v>
      </c>
      <c r="Q735" s="70">
        <f t="shared" ref="Q735:Q744" si="103">P735/J735</f>
        <v>97.076310144039226</v>
      </c>
      <c r="R735" s="61">
        <v>12968.01</v>
      </c>
      <c r="S735" s="61">
        <v>2020</v>
      </c>
      <c r="T735" s="32"/>
    </row>
    <row r="736" spans="1:20" s="2" customFormat="1" ht="12.75" customHeight="1" x14ac:dyDescent="0.2">
      <c r="A736" s="61">
        <v>2</v>
      </c>
      <c r="B736" s="64" t="s">
        <v>727</v>
      </c>
      <c r="C736" s="61">
        <v>1975</v>
      </c>
      <c r="D736" s="24"/>
      <c r="E736" s="61" t="s">
        <v>43</v>
      </c>
      <c r="F736" s="64" t="s">
        <v>163</v>
      </c>
      <c r="G736" s="61">
        <v>2</v>
      </c>
      <c r="H736" s="61">
        <v>1</v>
      </c>
      <c r="I736" s="66">
        <v>354.4</v>
      </c>
      <c r="J736" s="66">
        <v>330</v>
      </c>
      <c r="K736" s="66">
        <v>186.8</v>
      </c>
      <c r="L736" s="61">
        <v>8</v>
      </c>
      <c r="M736" s="66">
        <f>'Раздел 2'!C736</f>
        <v>31676</v>
      </c>
      <c r="N736" s="66">
        <v>0</v>
      </c>
      <c r="O736" s="66">
        <v>0</v>
      </c>
      <c r="P736" s="66">
        <f t="shared" si="102"/>
        <v>31676</v>
      </c>
      <c r="Q736" s="70">
        <f t="shared" si="103"/>
        <v>95.987878787878785</v>
      </c>
      <c r="R736" s="61">
        <v>12968.01</v>
      </c>
      <c r="S736" s="61">
        <v>2020</v>
      </c>
      <c r="T736" s="32"/>
    </row>
    <row r="737" spans="1:25" s="2" customFormat="1" ht="12.75" customHeight="1" x14ac:dyDescent="0.2">
      <c r="A737" s="61">
        <v>3</v>
      </c>
      <c r="B737" s="64" t="s">
        <v>723</v>
      </c>
      <c r="C737" s="61">
        <v>1971</v>
      </c>
      <c r="D737" s="24"/>
      <c r="E737" s="61" t="s">
        <v>43</v>
      </c>
      <c r="F737" s="64" t="s">
        <v>202</v>
      </c>
      <c r="G737" s="61">
        <v>3</v>
      </c>
      <c r="H737" s="61">
        <v>2</v>
      </c>
      <c r="I737" s="66">
        <v>1360.5</v>
      </c>
      <c r="J737" s="66">
        <v>993.8</v>
      </c>
      <c r="K737" s="66">
        <v>962.4</v>
      </c>
      <c r="L737" s="61">
        <v>6</v>
      </c>
      <c r="M737" s="66">
        <f>'Раздел 2'!C737</f>
        <v>4481604.9000000004</v>
      </c>
      <c r="N737" s="66">
        <v>0</v>
      </c>
      <c r="O737" s="66">
        <v>0</v>
      </c>
      <c r="P737" s="66">
        <f t="shared" si="102"/>
        <v>4481604.9000000004</v>
      </c>
      <c r="Q737" s="70">
        <f t="shared" si="103"/>
        <v>4509.5641980277724</v>
      </c>
      <c r="R737" s="61">
        <v>12968.01</v>
      </c>
      <c r="S737" s="61">
        <v>2020</v>
      </c>
      <c r="T737" s="32"/>
    </row>
    <row r="738" spans="1:25" s="2" customFormat="1" ht="12.75" customHeight="1" x14ac:dyDescent="0.2">
      <c r="A738" s="61">
        <v>4</v>
      </c>
      <c r="B738" s="64" t="s">
        <v>724</v>
      </c>
      <c r="C738" s="61">
        <v>1970</v>
      </c>
      <c r="D738" s="24"/>
      <c r="E738" s="61" t="s">
        <v>43</v>
      </c>
      <c r="F738" s="64" t="s">
        <v>202</v>
      </c>
      <c r="G738" s="61">
        <v>2</v>
      </c>
      <c r="H738" s="61">
        <v>2</v>
      </c>
      <c r="I738" s="66">
        <v>1294.5999999999999</v>
      </c>
      <c r="J738" s="66">
        <v>982.3</v>
      </c>
      <c r="K738" s="66">
        <v>983.2</v>
      </c>
      <c r="L738" s="61">
        <v>8</v>
      </c>
      <c r="M738" s="66">
        <f>'Раздел 2'!C738</f>
        <v>4533138.4600000009</v>
      </c>
      <c r="N738" s="66">
        <v>0</v>
      </c>
      <c r="O738" s="66">
        <v>0</v>
      </c>
      <c r="P738" s="66">
        <f t="shared" si="102"/>
        <v>4533138.4600000009</v>
      </c>
      <c r="Q738" s="70">
        <f t="shared" si="103"/>
        <v>4614.8207879466572</v>
      </c>
      <c r="R738" s="61">
        <v>12968.01</v>
      </c>
      <c r="S738" s="61">
        <v>2020</v>
      </c>
      <c r="T738" s="32"/>
    </row>
    <row r="739" spans="1:25" s="2" customFormat="1" ht="12.75" customHeight="1" x14ac:dyDescent="0.2">
      <c r="A739" s="61">
        <v>5</v>
      </c>
      <c r="B739" s="64" t="s">
        <v>716</v>
      </c>
      <c r="C739" s="61">
        <v>1978</v>
      </c>
      <c r="D739" s="24"/>
      <c r="E739" s="61" t="s">
        <v>43</v>
      </c>
      <c r="F739" s="64" t="s">
        <v>79</v>
      </c>
      <c r="G739" s="61">
        <v>2</v>
      </c>
      <c r="H739" s="61">
        <v>2</v>
      </c>
      <c r="I739" s="66">
        <v>1374.3</v>
      </c>
      <c r="J739" s="66">
        <v>848.1</v>
      </c>
      <c r="K739" s="66">
        <v>799.1</v>
      </c>
      <c r="L739" s="61">
        <v>18</v>
      </c>
      <c r="M739" s="66">
        <f>'Раздел 2'!C739</f>
        <v>799222</v>
      </c>
      <c r="N739" s="66">
        <v>0</v>
      </c>
      <c r="O739" s="66">
        <v>0</v>
      </c>
      <c r="P739" s="66">
        <f t="shared" si="102"/>
        <v>799222</v>
      </c>
      <c r="Q739" s="70">
        <f t="shared" si="103"/>
        <v>942.36764532484369</v>
      </c>
      <c r="R739" s="61">
        <v>12968.01</v>
      </c>
      <c r="S739" s="61">
        <v>2020</v>
      </c>
      <c r="T739" s="32"/>
    </row>
    <row r="740" spans="1:25" s="2" customFormat="1" ht="12.75" customHeight="1" x14ac:dyDescent="0.2">
      <c r="A740" s="61">
        <v>6</v>
      </c>
      <c r="B740" s="64" t="s">
        <v>717</v>
      </c>
      <c r="C740" s="61">
        <v>1976</v>
      </c>
      <c r="D740" s="24"/>
      <c r="E740" s="61" t="s">
        <v>43</v>
      </c>
      <c r="F740" s="64" t="s">
        <v>79</v>
      </c>
      <c r="G740" s="61">
        <v>2</v>
      </c>
      <c r="H740" s="61">
        <v>2</v>
      </c>
      <c r="I740" s="66">
        <v>852</v>
      </c>
      <c r="J740" s="66">
        <v>560.9</v>
      </c>
      <c r="K740" s="66">
        <v>560.9</v>
      </c>
      <c r="L740" s="61">
        <v>12</v>
      </c>
      <c r="M740" s="66">
        <f>'Раздел 2'!C740</f>
        <v>378795.66000000003</v>
      </c>
      <c r="N740" s="66">
        <v>0</v>
      </c>
      <c r="O740" s="66">
        <v>0</v>
      </c>
      <c r="P740" s="66">
        <f t="shared" si="102"/>
        <v>378795.66000000003</v>
      </c>
      <c r="Q740" s="70">
        <f t="shared" si="103"/>
        <v>675.3354608664647</v>
      </c>
      <c r="R740" s="61">
        <v>12968.01</v>
      </c>
      <c r="S740" s="61">
        <v>2020</v>
      </c>
      <c r="T740" s="32"/>
    </row>
    <row r="741" spans="1:25" s="2" customFormat="1" ht="12.75" customHeight="1" x14ac:dyDescent="0.2">
      <c r="A741" s="61">
        <v>7</v>
      </c>
      <c r="B741" s="64" t="s">
        <v>720</v>
      </c>
      <c r="C741" s="61">
        <v>1967</v>
      </c>
      <c r="D741" s="24"/>
      <c r="E741" s="61" t="s">
        <v>43</v>
      </c>
      <c r="F741" s="64" t="s">
        <v>79</v>
      </c>
      <c r="G741" s="61">
        <v>2</v>
      </c>
      <c r="H741" s="61">
        <v>2</v>
      </c>
      <c r="I741" s="66">
        <v>517.69000000000005</v>
      </c>
      <c r="J741" s="66">
        <v>458.7</v>
      </c>
      <c r="K741" s="66">
        <v>378.5</v>
      </c>
      <c r="L741" s="61">
        <v>12</v>
      </c>
      <c r="M741" s="66">
        <f>'Раздел 2'!C741</f>
        <v>799859.9905824</v>
      </c>
      <c r="N741" s="66">
        <v>0</v>
      </c>
      <c r="O741" s="66">
        <v>0</v>
      </c>
      <c r="P741" s="66">
        <f t="shared" si="102"/>
        <v>799859.9905824</v>
      </c>
      <c r="Q741" s="70">
        <f t="shared" si="103"/>
        <v>1743.7540671079137</v>
      </c>
      <c r="R741" s="61">
        <v>12968.01</v>
      </c>
      <c r="S741" s="61">
        <v>2020</v>
      </c>
      <c r="T741" s="32"/>
    </row>
    <row r="742" spans="1:25" s="2" customFormat="1" ht="12.75" customHeight="1" x14ac:dyDescent="0.2">
      <c r="A742" s="61">
        <v>8</v>
      </c>
      <c r="B742" s="64" t="s">
        <v>718</v>
      </c>
      <c r="C742" s="61">
        <v>1983</v>
      </c>
      <c r="D742" s="24"/>
      <c r="E742" s="61" t="s">
        <v>43</v>
      </c>
      <c r="F742" s="64" t="s">
        <v>79</v>
      </c>
      <c r="G742" s="61">
        <v>2</v>
      </c>
      <c r="H742" s="61">
        <v>1</v>
      </c>
      <c r="I742" s="66">
        <v>307</v>
      </c>
      <c r="J742" s="66">
        <v>259</v>
      </c>
      <c r="K742" s="66">
        <v>259</v>
      </c>
      <c r="L742" s="61">
        <v>4</v>
      </c>
      <c r="M742" s="66">
        <f>'Раздел 2'!C742</f>
        <v>372325.92000000004</v>
      </c>
      <c r="N742" s="66">
        <v>0</v>
      </c>
      <c r="O742" s="66">
        <v>0</v>
      </c>
      <c r="P742" s="66">
        <f t="shared" si="102"/>
        <v>372325.92000000004</v>
      </c>
      <c r="Q742" s="70">
        <f t="shared" si="103"/>
        <v>1437.5518146718148</v>
      </c>
      <c r="R742" s="61">
        <v>12968.01</v>
      </c>
      <c r="S742" s="61">
        <v>2020</v>
      </c>
      <c r="T742" s="32"/>
    </row>
    <row r="743" spans="1:25" s="2" customFormat="1" ht="12.75" customHeight="1" x14ac:dyDescent="0.2">
      <c r="A743" s="61">
        <v>9</v>
      </c>
      <c r="B743" s="64" t="s">
        <v>719</v>
      </c>
      <c r="C743" s="61">
        <v>1964</v>
      </c>
      <c r="D743" s="24"/>
      <c r="E743" s="61" t="s">
        <v>43</v>
      </c>
      <c r="F743" s="64" t="s">
        <v>79</v>
      </c>
      <c r="G743" s="61">
        <v>2</v>
      </c>
      <c r="H743" s="61">
        <v>2</v>
      </c>
      <c r="I743" s="66">
        <v>466</v>
      </c>
      <c r="J743" s="66">
        <v>385.7</v>
      </c>
      <c r="K743" s="66">
        <v>289.2</v>
      </c>
      <c r="L743" s="61">
        <v>8</v>
      </c>
      <c r="M743" s="66">
        <f>'Раздел 2'!C743</f>
        <v>333616.74</v>
      </c>
      <c r="N743" s="66">
        <v>0</v>
      </c>
      <c r="O743" s="66">
        <v>0</v>
      </c>
      <c r="P743" s="66">
        <f t="shared" si="102"/>
        <v>333616.74</v>
      </c>
      <c r="Q743" s="70">
        <f t="shared" si="103"/>
        <v>864.96432460461494</v>
      </c>
      <c r="R743" s="61">
        <v>12968.01</v>
      </c>
      <c r="S743" s="61">
        <v>2020</v>
      </c>
      <c r="T743" s="32"/>
    </row>
    <row r="744" spans="1:25" s="2" customFormat="1" ht="12.75" customHeight="1" x14ac:dyDescent="0.2">
      <c r="A744" s="61">
        <v>10</v>
      </c>
      <c r="B744" s="64" t="s">
        <v>710</v>
      </c>
      <c r="C744" s="61">
        <v>1961</v>
      </c>
      <c r="D744" s="24"/>
      <c r="E744" s="61" t="s">
        <v>43</v>
      </c>
      <c r="F744" s="64" t="s">
        <v>288</v>
      </c>
      <c r="G744" s="61">
        <v>2</v>
      </c>
      <c r="H744" s="61">
        <v>1</v>
      </c>
      <c r="I744" s="66">
        <v>362</v>
      </c>
      <c r="J744" s="66">
        <v>335</v>
      </c>
      <c r="K744" s="66">
        <v>258</v>
      </c>
      <c r="L744" s="61">
        <v>8</v>
      </c>
      <c r="M744" s="66">
        <f>'Раздел 2'!C744</f>
        <v>509244.61224699998</v>
      </c>
      <c r="N744" s="66">
        <v>0</v>
      </c>
      <c r="O744" s="66">
        <v>0</v>
      </c>
      <c r="P744" s="66">
        <f t="shared" si="102"/>
        <v>509244.61224699998</v>
      </c>
      <c r="Q744" s="70">
        <f t="shared" si="103"/>
        <v>1520.1331708865671</v>
      </c>
      <c r="R744" s="61">
        <v>12968.01</v>
      </c>
      <c r="S744" s="61">
        <v>2020</v>
      </c>
      <c r="T744" s="32"/>
    </row>
    <row r="745" spans="1:25" s="2" customFormat="1" ht="12.75" customHeight="1" x14ac:dyDescent="0.2">
      <c r="A745" s="245" t="s">
        <v>728</v>
      </c>
      <c r="B745" s="245"/>
      <c r="C745" s="45">
        <v>10</v>
      </c>
      <c r="D745" s="45"/>
      <c r="E745" s="45"/>
      <c r="F745" s="43"/>
      <c r="G745" s="45"/>
      <c r="H745" s="46"/>
      <c r="I745" s="50">
        <f t="shared" ref="I745:P745" si="104">SUM(I735:I744)</f>
        <v>7239.1900000000005</v>
      </c>
      <c r="J745" s="50">
        <f t="shared" si="104"/>
        <v>5479.7999999999993</v>
      </c>
      <c r="K745" s="50">
        <f t="shared" si="104"/>
        <v>4713.3999999999996</v>
      </c>
      <c r="L745" s="50">
        <f t="shared" si="104"/>
        <v>92</v>
      </c>
      <c r="M745" s="50">
        <f t="shared" si="104"/>
        <v>12271160.282829402</v>
      </c>
      <c r="N745" s="50">
        <f t="shared" si="104"/>
        <v>0</v>
      </c>
      <c r="O745" s="50">
        <f t="shared" si="104"/>
        <v>0</v>
      </c>
      <c r="P745" s="50">
        <f t="shared" si="104"/>
        <v>12271160.282829402</v>
      </c>
      <c r="Q745" s="104"/>
      <c r="R745" s="82"/>
      <c r="S745" s="45"/>
      <c r="T745" s="32"/>
    </row>
    <row r="746" spans="1:25" s="2" customFormat="1" ht="12.75" customHeight="1" x14ac:dyDescent="0.2">
      <c r="A746" s="61">
        <v>1</v>
      </c>
      <c r="B746" s="64" t="s">
        <v>729</v>
      </c>
      <c r="C746" s="61">
        <v>1978</v>
      </c>
      <c r="D746" s="24"/>
      <c r="E746" s="61" t="s">
        <v>43</v>
      </c>
      <c r="F746" s="64" t="s">
        <v>692</v>
      </c>
      <c r="G746" s="61">
        <v>2</v>
      </c>
      <c r="H746" s="65">
        <v>2</v>
      </c>
      <c r="I746" s="66">
        <v>500.8</v>
      </c>
      <c r="J746" s="66">
        <v>404.7</v>
      </c>
      <c r="K746" s="66">
        <v>245.5</v>
      </c>
      <c r="L746" s="66">
        <v>7</v>
      </c>
      <c r="M746" s="66">
        <f>'Раздел 2'!C746</f>
        <v>155781.171</v>
      </c>
      <c r="N746" s="66">
        <v>0</v>
      </c>
      <c r="O746" s="66">
        <v>0</v>
      </c>
      <c r="P746" s="66">
        <v>155781.171</v>
      </c>
      <c r="Q746" s="70">
        <f t="shared" ref="Q746:Q755" si="105">P746/J746</f>
        <v>384.93</v>
      </c>
      <c r="R746" s="61">
        <v>12968.01</v>
      </c>
      <c r="S746" s="61">
        <v>2021</v>
      </c>
      <c r="U746" s="6"/>
      <c r="Y746" s="32"/>
    </row>
    <row r="747" spans="1:25" s="2" customFormat="1" ht="12.75" customHeight="1" x14ac:dyDescent="0.2">
      <c r="A747" s="61">
        <f t="shared" ref="A747:A752" si="106">A746+1</f>
        <v>2</v>
      </c>
      <c r="B747" s="64" t="s">
        <v>730</v>
      </c>
      <c r="C747" s="61">
        <v>1969</v>
      </c>
      <c r="D747" s="24"/>
      <c r="E747" s="61" t="s">
        <v>43</v>
      </c>
      <c r="F747" s="64" t="s">
        <v>692</v>
      </c>
      <c r="G747" s="61">
        <v>2</v>
      </c>
      <c r="H747" s="65">
        <v>2</v>
      </c>
      <c r="I747" s="66">
        <v>391.7</v>
      </c>
      <c r="J747" s="66">
        <v>331.4</v>
      </c>
      <c r="K747" s="66">
        <v>89.6</v>
      </c>
      <c r="L747" s="66">
        <v>8</v>
      </c>
      <c r="M747" s="66">
        <f>'Раздел 2'!C747</f>
        <v>107236.4004</v>
      </c>
      <c r="N747" s="66">
        <v>0</v>
      </c>
      <c r="O747" s="66">
        <v>0</v>
      </c>
      <c r="P747" s="66">
        <v>107236.4004</v>
      </c>
      <c r="Q747" s="70">
        <f t="shared" si="105"/>
        <v>323.58600000000001</v>
      </c>
      <c r="R747" s="61">
        <v>12968.01</v>
      </c>
      <c r="S747" s="61">
        <v>2021</v>
      </c>
      <c r="U747" s="6"/>
      <c r="Y747" s="32"/>
    </row>
    <row r="748" spans="1:25" s="2" customFormat="1" ht="12.75" customHeight="1" x14ac:dyDescent="0.2">
      <c r="A748" s="61">
        <f t="shared" si="106"/>
        <v>3</v>
      </c>
      <c r="B748" s="64" t="s">
        <v>723</v>
      </c>
      <c r="C748" s="61">
        <v>1971</v>
      </c>
      <c r="D748" s="24"/>
      <c r="E748" s="61" t="s">
        <v>43</v>
      </c>
      <c r="F748" s="64" t="s">
        <v>202</v>
      </c>
      <c r="G748" s="61">
        <v>3</v>
      </c>
      <c r="H748" s="65">
        <v>2</v>
      </c>
      <c r="I748" s="66">
        <v>1360.5</v>
      </c>
      <c r="J748" s="66">
        <v>993.8</v>
      </c>
      <c r="K748" s="66">
        <v>962.4</v>
      </c>
      <c r="L748" s="65">
        <v>6</v>
      </c>
      <c r="M748" s="66">
        <f>'Раздел 2'!C748</f>
        <v>6533912.4800000004</v>
      </c>
      <c r="N748" s="66">
        <v>0</v>
      </c>
      <c r="O748" s="66">
        <v>0</v>
      </c>
      <c r="P748" s="66">
        <f t="shared" ref="P748:P755" si="107">M748</f>
        <v>6533912.4800000004</v>
      </c>
      <c r="Q748" s="70">
        <f t="shared" si="105"/>
        <v>6574.6754679009873</v>
      </c>
      <c r="R748" s="61">
        <v>12968.01</v>
      </c>
      <c r="S748" s="61">
        <v>2021</v>
      </c>
      <c r="T748" s="32"/>
    </row>
    <row r="749" spans="1:25" s="2" customFormat="1" ht="12.75" customHeight="1" x14ac:dyDescent="0.2">
      <c r="A749" s="61">
        <f t="shared" si="106"/>
        <v>4</v>
      </c>
      <c r="B749" s="64" t="s">
        <v>724</v>
      </c>
      <c r="C749" s="61">
        <v>1970</v>
      </c>
      <c r="D749" s="24"/>
      <c r="E749" s="61" t="s">
        <v>43</v>
      </c>
      <c r="F749" s="64" t="s">
        <v>202</v>
      </c>
      <c r="G749" s="61">
        <v>2</v>
      </c>
      <c r="H749" s="65">
        <v>2</v>
      </c>
      <c r="I749" s="66">
        <v>1294.5999999999999</v>
      </c>
      <c r="J749" s="66">
        <v>982.3</v>
      </c>
      <c r="K749" s="66">
        <v>983.2</v>
      </c>
      <c r="L749" s="65">
        <v>8</v>
      </c>
      <c r="M749" s="66">
        <f>'Раздел 2'!C749</f>
        <v>5790598.4799999995</v>
      </c>
      <c r="N749" s="66">
        <v>0</v>
      </c>
      <c r="O749" s="66">
        <v>0</v>
      </c>
      <c r="P749" s="66">
        <f t="shared" si="107"/>
        <v>5790598.4799999995</v>
      </c>
      <c r="Q749" s="70">
        <f t="shared" si="105"/>
        <v>5894.9388985035121</v>
      </c>
      <c r="R749" s="61">
        <v>12968.01</v>
      </c>
      <c r="S749" s="61">
        <v>2021</v>
      </c>
      <c r="T749" s="32"/>
    </row>
    <row r="750" spans="1:25" s="2" customFormat="1" ht="12.75" customHeight="1" x14ac:dyDescent="0.2">
      <c r="A750" s="61">
        <f t="shared" si="106"/>
        <v>5</v>
      </c>
      <c r="B750" s="64" t="s">
        <v>716</v>
      </c>
      <c r="C750" s="61">
        <v>1978</v>
      </c>
      <c r="D750" s="61"/>
      <c r="E750" s="61" t="s">
        <v>43</v>
      </c>
      <c r="F750" s="64" t="s">
        <v>79</v>
      </c>
      <c r="G750" s="61">
        <v>2</v>
      </c>
      <c r="H750" s="65">
        <v>2</v>
      </c>
      <c r="I750" s="66">
        <v>1374.3</v>
      </c>
      <c r="J750" s="66">
        <v>848.1</v>
      </c>
      <c r="K750" s="61">
        <v>799.1</v>
      </c>
      <c r="L750" s="65">
        <v>18</v>
      </c>
      <c r="M750" s="66">
        <f>'Раздел 2'!C750</f>
        <v>8447025.540000001</v>
      </c>
      <c r="N750" s="66">
        <v>0</v>
      </c>
      <c r="O750" s="66">
        <v>0</v>
      </c>
      <c r="P750" s="66">
        <f t="shared" si="107"/>
        <v>8447025.540000001</v>
      </c>
      <c r="Q750" s="70">
        <f t="shared" si="105"/>
        <v>9959.9405022992578</v>
      </c>
      <c r="R750" s="61">
        <v>12882.22</v>
      </c>
      <c r="S750" s="61">
        <v>2021</v>
      </c>
      <c r="T750" s="32"/>
    </row>
    <row r="751" spans="1:25" s="2" customFormat="1" ht="12.75" customHeight="1" x14ac:dyDescent="0.2">
      <c r="A751" s="61">
        <f t="shared" si="106"/>
        <v>6</v>
      </c>
      <c r="B751" s="64" t="s">
        <v>717</v>
      </c>
      <c r="C751" s="61">
        <v>1976</v>
      </c>
      <c r="D751" s="61"/>
      <c r="E751" s="61" t="s">
        <v>43</v>
      </c>
      <c r="F751" s="64" t="s">
        <v>79</v>
      </c>
      <c r="G751" s="61">
        <v>2</v>
      </c>
      <c r="H751" s="65">
        <v>2</v>
      </c>
      <c r="I751" s="66">
        <v>852</v>
      </c>
      <c r="J751" s="66">
        <v>560.9</v>
      </c>
      <c r="K751" s="61">
        <v>560.9</v>
      </c>
      <c r="L751" s="65">
        <v>12</v>
      </c>
      <c r="M751" s="66">
        <f>'Раздел 2'!C751</f>
        <v>6150468.7399999993</v>
      </c>
      <c r="N751" s="66">
        <v>0</v>
      </c>
      <c r="O751" s="66">
        <v>0</v>
      </c>
      <c r="P751" s="66">
        <f t="shared" si="107"/>
        <v>6150468.7399999993</v>
      </c>
      <c r="Q751" s="70">
        <f t="shared" si="105"/>
        <v>10965.356997682295</v>
      </c>
      <c r="R751" s="61">
        <v>12882.22</v>
      </c>
      <c r="S751" s="61">
        <v>2021</v>
      </c>
      <c r="T751" s="32"/>
    </row>
    <row r="752" spans="1:25" s="2" customFormat="1" ht="12.75" customHeight="1" x14ac:dyDescent="0.2">
      <c r="A752" s="61">
        <f t="shared" si="106"/>
        <v>7</v>
      </c>
      <c r="B752" s="64" t="s">
        <v>720</v>
      </c>
      <c r="C752" s="61">
        <v>1967</v>
      </c>
      <c r="D752" s="24"/>
      <c r="E752" s="61" t="s">
        <v>43</v>
      </c>
      <c r="F752" s="64" t="s">
        <v>79</v>
      </c>
      <c r="G752" s="61">
        <v>2</v>
      </c>
      <c r="H752" s="65">
        <v>2</v>
      </c>
      <c r="I752" s="66">
        <v>517.69000000000005</v>
      </c>
      <c r="J752" s="66">
        <v>458.7</v>
      </c>
      <c r="K752" s="66">
        <v>378.5</v>
      </c>
      <c r="L752" s="65">
        <v>12</v>
      </c>
      <c r="M752" s="66">
        <f>'Раздел 2'!C752</f>
        <v>5836250.2199999997</v>
      </c>
      <c r="N752" s="66">
        <v>0</v>
      </c>
      <c r="O752" s="66">
        <v>0</v>
      </c>
      <c r="P752" s="66">
        <f t="shared" si="107"/>
        <v>5836250.2199999997</v>
      </c>
      <c r="Q752" s="70">
        <f t="shared" si="105"/>
        <v>12723.458077174624</v>
      </c>
      <c r="R752" s="61">
        <v>12882.22</v>
      </c>
      <c r="S752" s="61">
        <v>2021</v>
      </c>
      <c r="T752" s="32"/>
    </row>
    <row r="753" spans="1:20" s="2" customFormat="1" ht="12.75" customHeight="1" x14ac:dyDescent="0.2">
      <c r="A753" s="61">
        <v>8</v>
      </c>
      <c r="B753" s="64" t="s">
        <v>710</v>
      </c>
      <c r="C753" s="61">
        <v>1961</v>
      </c>
      <c r="D753" s="61"/>
      <c r="E753" s="61" t="s">
        <v>43</v>
      </c>
      <c r="F753" s="64" t="s">
        <v>288</v>
      </c>
      <c r="G753" s="61">
        <v>2</v>
      </c>
      <c r="H753" s="65">
        <v>1</v>
      </c>
      <c r="I753" s="66">
        <v>362</v>
      </c>
      <c r="J753" s="66">
        <v>335</v>
      </c>
      <c r="K753" s="61">
        <v>258</v>
      </c>
      <c r="L753" s="65">
        <v>8</v>
      </c>
      <c r="M753" s="66">
        <f>'Раздел 2'!C753</f>
        <v>4284161.3499999996</v>
      </c>
      <c r="N753" s="66">
        <v>0</v>
      </c>
      <c r="O753" s="66">
        <v>0</v>
      </c>
      <c r="P753" s="66">
        <f t="shared" si="107"/>
        <v>4284161.3499999996</v>
      </c>
      <c r="Q753" s="70">
        <f t="shared" si="105"/>
        <v>12788.541343283581</v>
      </c>
      <c r="R753" s="61">
        <v>14147.77</v>
      </c>
      <c r="S753" s="61">
        <v>2021</v>
      </c>
      <c r="T753" s="32"/>
    </row>
    <row r="754" spans="1:20" s="2" customFormat="1" ht="12.75" customHeight="1" x14ac:dyDescent="0.2">
      <c r="A754" s="61">
        <v>9</v>
      </c>
      <c r="B754" s="64" t="s">
        <v>718</v>
      </c>
      <c r="C754" s="61">
        <v>1983</v>
      </c>
      <c r="D754" s="61"/>
      <c r="E754" s="61" t="s">
        <v>43</v>
      </c>
      <c r="F754" s="64" t="s">
        <v>79</v>
      </c>
      <c r="G754" s="61">
        <v>2</v>
      </c>
      <c r="H754" s="65">
        <v>1</v>
      </c>
      <c r="I754" s="66">
        <v>307</v>
      </c>
      <c r="J754" s="66">
        <v>259</v>
      </c>
      <c r="K754" s="61">
        <v>259</v>
      </c>
      <c r="L754" s="65">
        <v>4</v>
      </c>
      <c r="M754" s="66">
        <f>'Раздел 2'!C754</f>
        <v>2797313.11</v>
      </c>
      <c r="N754" s="66">
        <v>0</v>
      </c>
      <c r="O754" s="66">
        <v>0</v>
      </c>
      <c r="P754" s="66">
        <f t="shared" si="107"/>
        <v>2797313.11</v>
      </c>
      <c r="Q754" s="70">
        <f t="shared" si="105"/>
        <v>10800.436718146717</v>
      </c>
      <c r="R754" s="61">
        <v>16488.59</v>
      </c>
      <c r="S754" s="61">
        <v>2021</v>
      </c>
      <c r="T754" s="32"/>
    </row>
    <row r="755" spans="1:20" s="2" customFormat="1" ht="12.75" customHeight="1" x14ac:dyDescent="0.2">
      <c r="A755" s="61">
        <v>10</v>
      </c>
      <c r="B755" s="64" t="s">
        <v>719</v>
      </c>
      <c r="C755" s="61">
        <v>1964</v>
      </c>
      <c r="D755" s="61"/>
      <c r="E755" s="61" t="s">
        <v>43</v>
      </c>
      <c r="F755" s="64" t="s">
        <v>79</v>
      </c>
      <c r="G755" s="61">
        <v>2</v>
      </c>
      <c r="H755" s="65">
        <v>2</v>
      </c>
      <c r="I755" s="66">
        <v>466</v>
      </c>
      <c r="J755" s="66">
        <v>385.7</v>
      </c>
      <c r="K755" s="61">
        <v>289.2</v>
      </c>
      <c r="L755" s="65">
        <v>8</v>
      </c>
      <c r="M755" s="66">
        <f>'Раздел 2'!C755</f>
        <v>4253620.4400000004</v>
      </c>
      <c r="N755" s="66">
        <v>0</v>
      </c>
      <c r="O755" s="66">
        <v>0</v>
      </c>
      <c r="P755" s="66">
        <f t="shared" si="107"/>
        <v>4253620.4400000004</v>
      </c>
      <c r="Q755" s="70">
        <f t="shared" si="105"/>
        <v>11028.313300492613</v>
      </c>
      <c r="R755" s="61">
        <v>16488.59</v>
      </c>
      <c r="S755" s="61">
        <v>2021</v>
      </c>
      <c r="T755" s="32"/>
    </row>
    <row r="756" spans="1:20" s="2" customFormat="1" ht="12.75" customHeight="1" x14ac:dyDescent="0.2">
      <c r="A756" s="245" t="s">
        <v>731</v>
      </c>
      <c r="B756" s="245"/>
      <c r="C756" s="45">
        <v>10</v>
      </c>
      <c r="D756" s="45"/>
      <c r="E756" s="45"/>
      <c r="F756" s="43"/>
      <c r="G756" s="45"/>
      <c r="H756" s="46"/>
      <c r="I756" s="50">
        <f t="shared" ref="I756:P756" si="108">SUM(I746:I755)</f>
        <v>7426.59</v>
      </c>
      <c r="J756" s="50">
        <f t="shared" si="108"/>
        <v>5559.5999999999995</v>
      </c>
      <c r="K756" s="50">
        <f t="shared" si="108"/>
        <v>4825.3999999999996</v>
      </c>
      <c r="L756" s="50">
        <f t="shared" si="108"/>
        <v>91</v>
      </c>
      <c r="M756" s="50">
        <f t="shared" si="108"/>
        <v>44356367.931399994</v>
      </c>
      <c r="N756" s="50">
        <f t="shared" si="108"/>
        <v>0</v>
      </c>
      <c r="O756" s="50">
        <f t="shared" si="108"/>
        <v>0</v>
      </c>
      <c r="P756" s="50">
        <f t="shared" si="108"/>
        <v>44356367.931399994</v>
      </c>
      <c r="Q756" s="82"/>
      <c r="R756" s="82"/>
      <c r="S756" s="45"/>
      <c r="T756" s="32"/>
    </row>
    <row r="757" spans="1:20" s="81" customFormat="1" ht="12.75" customHeight="1" x14ac:dyDescent="0.2">
      <c r="A757" s="244" t="s">
        <v>732</v>
      </c>
      <c r="B757" s="244"/>
      <c r="C757" s="29">
        <f>C756+C745+C734</f>
        <v>35</v>
      </c>
      <c r="D757" s="29"/>
      <c r="E757" s="29"/>
      <c r="F757" s="27"/>
      <c r="G757" s="29"/>
      <c r="H757" s="29"/>
      <c r="I757" s="30">
        <f>I756+I745+I734</f>
        <v>24765.27</v>
      </c>
      <c r="J757" s="30">
        <f>J756+J745+J734</f>
        <v>19064.96</v>
      </c>
      <c r="K757" s="30">
        <f>K756+K745+K734</f>
        <v>16194.599999999999</v>
      </c>
      <c r="L757" s="105">
        <f>L756+L745+L734</f>
        <v>326</v>
      </c>
      <c r="M757" s="30">
        <f>M734+M745+M756</f>
        <v>58913534.909029394</v>
      </c>
      <c r="N757" s="29"/>
      <c r="O757" s="29"/>
      <c r="P757" s="30">
        <f>P756+P745+P734</f>
        <v>58913534.909029394</v>
      </c>
      <c r="Q757" s="88"/>
      <c r="R757" s="88"/>
      <c r="S757" s="29"/>
      <c r="T757" s="80"/>
    </row>
    <row r="758" spans="1:20" s="2" customFormat="1" ht="12.75" customHeight="1" x14ac:dyDescent="0.2">
      <c r="A758" s="61"/>
      <c r="B758" s="62" t="s">
        <v>733</v>
      </c>
      <c r="C758" s="63"/>
      <c r="D758" s="61"/>
      <c r="E758" s="61"/>
      <c r="F758" s="64"/>
      <c r="G758" s="61"/>
      <c r="H758" s="65"/>
      <c r="I758" s="66"/>
      <c r="J758" s="66"/>
      <c r="K758" s="66"/>
      <c r="L758" s="65"/>
      <c r="M758" s="66"/>
      <c r="N758" s="66"/>
      <c r="O758" s="66"/>
      <c r="P758" s="67"/>
      <c r="Q758" s="70"/>
      <c r="R758" s="69"/>
      <c r="S758" s="61"/>
      <c r="T758" s="32"/>
    </row>
    <row r="759" spans="1:20" s="2" customFormat="1" ht="12.75" customHeight="1" x14ac:dyDescent="0.2">
      <c r="A759" s="61">
        <v>1</v>
      </c>
      <c r="B759" s="64" t="s">
        <v>734</v>
      </c>
      <c r="C759" s="61">
        <v>1964</v>
      </c>
      <c r="D759" s="61"/>
      <c r="E759" s="61" t="s">
        <v>43</v>
      </c>
      <c r="F759" s="64" t="s">
        <v>54</v>
      </c>
      <c r="G759" s="61">
        <v>2</v>
      </c>
      <c r="H759" s="65">
        <v>1</v>
      </c>
      <c r="I759" s="66">
        <v>332</v>
      </c>
      <c r="J759" s="66">
        <v>318</v>
      </c>
      <c r="K759" s="66">
        <v>0</v>
      </c>
      <c r="L759" s="65">
        <v>8</v>
      </c>
      <c r="M759" s="66">
        <v>21663.26</v>
      </c>
      <c r="N759" s="66">
        <v>0</v>
      </c>
      <c r="O759" s="66">
        <v>0</v>
      </c>
      <c r="P759" s="66">
        <f t="shared" ref="P759:P765" si="109">M759</f>
        <v>21663.26</v>
      </c>
      <c r="Q759" s="70">
        <f t="shared" ref="Q759:Q778" si="110">P759/J759</f>
        <v>68.123459119496857</v>
      </c>
      <c r="R759" s="61">
        <v>11111.76</v>
      </c>
      <c r="S759" s="61">
        <v>2019</v>
      </c>
      <c r="T759" s="32"/>
    </row>
    <row r="760" spans="1:20" s="2" customFormat="1" ht="12.75" customHeight="1" x14ac:dyDescent="0.2">
      <c r="A760" s="61">
        <f t="shared" ref="A760:A778" si="111">A759+1</f>
        <v>2</v>
      </c>
      <c r="B760" s="64" t="s">
        <v>735</v>
      </c>
      <c r="C760" s="61">
        <v>1978</v>
      </c>
      <c r="D760" s="61"/>
      <c r="E760" s="61" t="s">
        <v>43</v>
      </c>
      <c r="F760" s="64" t="s">
        <v>183</v>
      </c>
      <c r="G760" s="61">
        <v>1</v>
      </c>
      <c r="H760" s="65">
        <v>1</v>
      </c>
      <c r="I760" s="66">
        <v>290.39999999999998</v>
      </c>
      <c r="J760" s="66">
        <v>276.39999999999998</v>
      </c>
      <c r="K760" s="61">
        <v>73.599999999999994</v>
      </c>
      <c r="L760" s="65">
        <v>5</v>
      </c>
      <c r="M760" s="66">
        <v>20802.61</v>
      </c>
      <c r="N760" s="66">
        <v>0</v>
      </c>
      <c r="O760" s="66">
        <v>0</v>
      </c>
      <c r="P760" s="66">
        <f t="shared" si="109"/>
        <v>20802.61</v>
      </c>
      <c r="Q760" s="70">
        <f t="shared" si="110"/>
        <v>75.262698986975408</v>
      </c>
      <c r="R760" s="61">
        <v>11111.76</v>
      </c>
      <c r="S760" s="61">
        <v>2019</v>
      </c>
      <c r="T760" s="32"/>
    </row>
    <row r="761" spans="1:20" s="2" customFormat="1" ht="12.75" customHeight="1" x14ac:dyDescent="0.2">
      <c r="A761" s="61">
        <f t="shared" si="111"/>
        <v>3</v>
      </c>
      <c r="B761" s="64" t="s">
        <v>736</v>
      </c>
      <c r="C761" s="61">
        <v>1967</v>
      </c>
      <c r="D761" s="61"/>
      <c r="E761" s="61" t="s">
        <v>43</v>
      </c>
      <c r="F761" s="64" t="s">
        <v>44</v>
      </c>
      <c r="G761" s="61">
        <v>2</v>
      </c>
      <c r="H761" s="65">
        <v>1</v>
      </c>
      <c r="I761" s="66">
        <v>359.2</v>
      </c>
      <c r="J761" s="66">
        <v>332.7</v>
      </c>
      <c r="K761" s="61">
        <v>207.2</v>
      </c>
      <c r="L761" s="65">
        <v>8</v>
      </c>
      <c r="M761" s="66">
        <v>26055</v>
      </c>
      <c r="N761" s="66">
        <v>0</v>
      </c>
      <c r="O761" s="66">
        <v>0</v>
      </c>
      <c r="P761" s="66">
        <f t="shared" si="109"/>
        <v>26055</v>
      </c>
      <c r="Q761" s="70">
        <f t="shared" si="110"/>
        <v>78.313796212804334</v>
      </c>
      <c r="R761" s="61">
        <v>11111.76</v>
      </c>
      <c r="S761" s="61">
        <v>2019</v>
      </c>
      <c r="T761" s="32"/>
    </row>
    <row r="762" spans="1:20" s="2" customFormat="1" ht="12.75" customHeight="1" x14ac:dyDescent="0.2">
      <c r="A762" s="61">
        <f t="shared" si="111"/>
        <v>4</v>
      </c>
      <c r="B762" s="64" t="s">
        <v>737</v>
      </c>
      <c r="C762" s="61">
        <v>1959</v>
      </c>
      <c r="D762" s="61"/>
      <c r="E762" s="61" t="s">
        <v>43</v>
      </c>
      <c r="F762" s="64" t="s">
        <v>54</v>
      </c>
      <c r="G762" s="61">
        <v>2</v>
      </c>
      <c r="H762" s="65">
        <v>1</v>
      </c>
      <c r="I762" s="66">
        <v>337.4</v>
      </c>
      <c r="J762" s="66">
        <v>312.60000000000002</v>
      </c>
      <c r="K762" s="61">
        <v>74.400000000000006</v>
      </c>
      <c r="L762" s="65">
        <v>8</v>
      </c>
      <c r="M762" s="66">
        <v>24286</v>
      </c>
      <c r="N762" s="66">
        <v>0</v>
      </c>
      <c r="O762" s="66">
        <v>0</v>
      </c>
      <c r="P762" s="66">
        <f t="shared" si="109"/>
        <v>24286</v>
      </c>
      <c r="Q762" s="70">
        <f t="shared" si="110"/>
        <v>77.690339091490713</v>
      </c>
      <c r="R762" s="61">
        <v>11111.76</v>
      </c>
      <c r="S762" s="61">
        <v>2019</v>
      </c>
      <c r="T762" s="32"/>
    </row>
    <row r="763" spans="1:20" s="2" customFormat="1" ht="12.75" customHeight="1" x14ac:dyDescent="0.2">
      <c r="A763" s="61">
        <f t="shared" si="111"/>
        <v>5</v>
      </c>
      <c r="B763" s="64" t="s">
        <v>738</v>
      </c>
      <c r="C763" s="61">
        <v>1960</v>
      </c>
      <c r="D763" s="61"/>
      <c r="E763" s="61" t="s">
        <v>43</v>
      </c>
      <c r="F763" s="64" t="s">
        <v>54</v>
      </c>
      <c r="G763" s="61">
        <v>2</v>
      </c>
      <c r="H763" s="65">
        <v>1</v>
      </c>
      <c r="I763" s="66">
        <v>335.4</v>
      </c>
      <c r="J763" s="66">
        <v>321.89999999999998</v>
      </c>
      <c r="K763" s="61">
        <v>274.3</v>
      </c>
      <c r="L763" s="65">
        <v>8</v>
      </c>
      <c r="M763" s="66">
        <v>21663.26</v>
      </c>
      <c r="N763" s="66">
        <v>0</v>
      </c>
      <c r="O763" s="66">
        <v>0</v>
      </c>
      <c r="P763" s="66">
        <f t="shared" si="109"/>
        <v>21663.26</v>
      </c>
      <c r="Q763" s="70">
        <f t="shared" si="110"/>
        <v>67.298105001553282</v>
      </c>
      <c r="R763" s="61">
        <v>11111.76</v>
      </c>
      <c r="S763" s="61">
        <v>2019</v>
      </c>
      <c r="T763" s="32"/>
    </row>
    <row r="764" spans="1:20" s="2" customFormat="1" ht="12.75" customHeight="1" x14ac:dyDescent="0.2">
      <c r="A764" s="61">
        <f t="shared" si="111"/>
        <v>6</v>
      </c>
      <c r="B764" s="64" t="s">
        <v>739</v>
      </c>
      <c r="C764" s="61">
        <v>1960</v>
      </c>
      <c r="D764" s="61"/>
      <c r="E764" s="61" t="s">
        <v>43</v>
      </c>
      <c r="F764" s="64" t="s">
        <v>54</v>
      </c>
      <c r="G764" s="61">
        <v>2</v>
      </c>
      <c r="H764" s="65">
        <v>1</v>
      </c>
      <c r="I764" s="66">
        <v>346.7</v>
      </c>
      <c r="J764" s="66">
        <v>320.2</v>
      </c>
      <c r="K764" s="61">
        <v>225.8</v>
      </c>
      <c r="L764" s="65">
        <v>8</v>
      </c>
      <c r="M764" s="66">
        <v>20802.61</v>
      </c>
      <c r="N764" s="66">
        <v>0</v>
      </c>
      <c r="O764" s="66">
        <v>0</v>
      </c>
      <c r="P764" s="66">
        <f t="shared" si="109"/>
        <v>20802.61</v>
      </c>
      <c r="Q764" s="70">
        <f t="shared" si="110"/>
        <v>64.967551530293576</v>
      </c>
      <c r="R764" s="61">
        <v>11111.76</v>
      </c>
      <c r="S764" s="61">
        <v>2019</v>
      </c>
      <c r="T764" s="32"/>
    </row>
    <row r="765" spans="1:20" s="2" customFormat="1" ht="12.75" customHeight="1" x14ac:dyDescent="0.2">
      <c r="A765" s="61">
        <f t="shared" si="111"/>
        <v>7</v>
      </c>
      <c r="B765" s="64" t="s">
        <v>740</v>
      </c>
      <c r="C765" s="61">
        <v>1960</v>
      </c>
      <c r="D765" s="61"/>
      <c r="E765" s="61" t="s">
        <v>43</v>
      </c>
      <c r="F765" s="64" t="s">
        <v>54</v>
      </c>
      <c r="G765" s="61">
        <v>2</v>
      </c>
      <c r="H765" s="65">
        <v>1</v>
      </c>
      <c r="I765" s="66">
        <v>336.6</v>
      </c>
      <c r="J765" s="66">
        <v>322.3</v>
      </c>
      <c r="K765" s="61">
        <v>322.3</v>
      </c>
      <c r="L765" s="65">
        <v>8</v>
      </c>
      <c r="M765" s="66">
        <v>24286</v>
      </c>
      <c r="N765" s="66">
        <v>0</v>
      </c>
      <c r="O765" s="66">
        <v>0</v>
      </c>
      <c r="P765" s="66">
        <f t="shared" si="109"/>
        <v>24286</v>
      </c>
      <c r="Q765" s="70">
        <f t="shared" si="110"/>
        <v>75.352156376047162</v>
      </c>
      <c r="R765" s="61">
        <v>11111.76</v>
      </c>
      <c r="S765" s="61">
        <v>2019</v>
      </c>
      <c r="T765" s="32"/>
    </row>
    <row r="766" spans="1:20" s="2" customFormat="1" ht="12.75" customHeight="1" x14ac:dyDescent="0.2">
      <c r="A766" s="61">
        <f t="shared" si="111"/>
        <v>8</v>
      </c>
      <c r="B766" s="64" t="s">
        <v>741</v>
      </c>
      <c r="C766" s="61">
        <v>1960</v>
      </c>
      <c r="D766" s="61"/>
      <c r="E766" s="61" t="s">
        <v>43</v>
      </c>
      <c r="F766" s="64" t="s">
        <v>54</v>
      </c>
      <c r="G766" s="61">
        <v>2</v>
      </c>
      <c r="H766" s="65">
        <v>1</v>
      </c>
      <c r="I766" s="66">
        <v>335.6</v>
      </c>
      <c r="J766" s="66">
        <v>322.89999999999998</v>
      </c>
      <c r="K766" s="61">
        <v>198.5</v>
      </c>
      <c r="L766" s="65">
        <v>8</v>
      </c>
      <c r="M766" s="66">
        <v>78560</v>
      </c>
      <c r="N766" s="66">
        <v>0</v>
      </c>
      <c r="O766" s="66">
        <v>0</v>
      </c>
      <c r="P766" s="66">
        <v>78560</v>
      </c>
      <c r="Q766" s="70">
        <f t="shared" si="110"/>
        <v>243.29513781356459</v>
      </c>
      <c r="R766" s="61">
        <v>11111.76</v>
      </c>
      <c r="S766" s="61">
        <v>2019</v>
      </c>
      <c r="T766" s="32"/>
    </row>
    <row r="767" spans="1:20" s="2" customFormat="1" ht="12.75" customHeight="1" x14ac:dyDescent="0.2">
      <c r="A767" s="61">
        <f t="shared" si="111"/>
        <v>9</v>
      </c>
      <c r="B767" s="64" t="s">
        <v>742</v>
      </c>
      <c r="C767" s="61">
        <v>1948</v>
      </c>
      <c r="D767" s="61"/>
      <c r="E767" s="61" t="s">
        <v>43</v>
      </c>
      <c r="F767" s="64" t="s">
        <v>54</v>
      </c>
      <c r="G767" s="61">
        <v>1</v>
      </c>
      <c r="H767" s="65">
        <v>2</v>
      </c>
      <c r="I767" s="66">
        <v>193.7</v>
      </c>
      <c r="J767" s="66">
        <v>178.9</v>
      </c>
      <c r="K767" s="61">
        <v>178.9</v>
      </c>
      <c r="L767" s="65">
        <v>4</v>
      </c>
      <c r="M767" s="66">
        <v>21663.26</v>
      </c>
      <c r="N767" s="66">
        <v>0</v>
      </c>
      <c r="O767" s="66">
        <v>0</v>
      </c>
      <c r="P767" s="66">
        <f t="shared" ref="P767:P778" si="112">M767</f>
        <v>21663.26</v>
      </c>
      <c r="Q767" s="70">
        <f t="shared" si="110"/>
        <v>121.09144773616545</v>
      </c>
      <c r="R767" s="61">
        <v>11111.76</v>
      </c>
      <c r="S767" s="61">
        <v>2019</v>
      </c>
      <c r="T767" s="32"/>
    </row>
    <row r="768" spans="1:20" s="2" customFormat="1" ht="12.75" customHeight="1" x14ac:dyDescent="0.2">
      <c r="A768" s="61">
        <f t="shared" si="111"/>
        <v>10</v>
      </c>
      <c r="B768" s="64" t="s">
        <v>743</v>
      </c>
      <c r="C768" s="61">
        <v>1918</v>
      </c>
      <c r="D768" s="61"/>
      <c r="E768" s="61" t="s">
        <v>43</v>
      </c>
      <c r="F768" s="64" t="s">
        <v>54</v>
      </c>
      <c r="G768" s="61">
        <v>2</v>
      </c>
      <c r="H768" s="65">
        <v>3</v>
      </c>
      <c r="I768" s="66">
        <v>320.10000000000002</v>
      </c>
      <c r="J768" s="66">
        <v>255.82</v>
      </c>
      <c r="K768" s="61">
        <v>171.58</v>
      </c>
      <c r="L768" s="65">
        <v>6</v>
      </c>
      <c r="M768" s="66">
        <v>30989</v>
      </c>
      <c r="N768" s="66">
        <v>0</v>
      </c>
      <c r="O768" s="66">
        <v>0</v>
      </c>
      <c r="P768" s="66">
        <f t="shared" si="112"/>
        <v>30989</v>
      </c>
      <c r="Q768" s="70">
        <f t="shared" si="110"/>
        <v>121.13595496833712</v>
      </c>
      <c r="R768" s="61">
        <v>11111.76</v>
      </c>
      <c r="S768" s="61">
        <v>2019</v>
      </c>
      <c r="T768" s="32"/>
    </row>
    <row r="769" spans="1:25" s="2" customFormat="1" ht="12.75" customHeight="1" x14ac:dyDescent="0.2">
      <c r="A769" s="61">
        <f t="shared" si="111"/>
        <v>11</v>
      </c>
      <c r="B769" s="64" t="s">
        <v>744</v>
      </c>
      <c r="C769" s="61">
        <v>1961</v>
      </c>
      <c r="D769" s="61"/>
      <c r="E769" s="61" t="s">
        <v>43</v>
      </c>
      <c r="F769" s="64" t="s">
        <v>54</v>
      </c>
      <c r="G769" s="61">
        <v>2</v>
      </c>
      <c r="H769" s="65">
        <v>1</v>
      </c>
      <c r="I769" s="66">
        <v>352.7</v>
      </c>
      <c r="J769" s="66">
        <v>323.60000000000002</v>
      </c>
      <c r="K769" s="61">
        <v>323.60000000000002</v>
      </c>
      <c r="L769" s="65">
        <v>8</v>
      </c>
      <c r="M769" s="66">
        <v>26055</v>
      </c>
      <c r="N769" s="66">
        <v>0</v>
      </c>
      <c r="O769" s="66">
        <v>0</v>
      </c>
      <c r="P769" s="66">
        <f t="shared" si="112"/>
        <v>26055</v>
      </c>
      <c r="Q769" s="70">
        <f t="shared" si="110"/>
        <v>80.516069221260807</v>
      </c>
      <c r="R769" s="61">
        <v>11111.76</v>
      </c>
      <c r="S769" s="61">
        <v>2019</v>
      </c>
      <c r="T769" s="32"/>
    </row>
    <row r="770" spans="1:25" s="2" customFormat="1" ht="12.75" customHeight="1" x14ac:dyDescent="0.2">
      <c r="A770" s="61">
        <f t="shared" si="111"/>
        <v>12</v>
      </c>
      <c r="B770" s="64" t="s">
        <v>745</v>
      </c>
      <c r="C770" s="61">
        <v>1964</v>
      </c>
      <c r="D770" s="61"/>
      <c r="E770" s="61" t="s">
        <v>43</v>
      </c>
      <c r="F770" s="64" t="s">
        <v>54</v>
      </c>
      <c r="G770" s="61">
        <v>2</v>
      </c>
      <c r="H770" s="65">
        <v>1</v>
      </c>
      <c r="I770" s="66">
        <v>555.6</v>
      </c>
      <c r="J770" s="66">
        <v>494.6</v>
      </c>
      <c r="K770" s="61">
        <v>366.5</v>
      </c>
      <c r="L770" s="65">
        <v>12</v>
      </c>
      <c r="M770" s="66">
        <v>24625.11</v>
      </c>
      <c r="N770" s="66">
        <v>0</v>
      </c>
      <c r="O770" s="66">
        <v>0</v>
      </c>
      <c r="P770" s="66">
        <f t="shared" si="112"/>
        <v>24625.11</v>
      </c>
      <c r="Q770" s="70">
        <f t="shared" si="110"/>
        <v>49.787929640113219</v>
      </c>
      <c r="R770" s="61">
        <v>11111.76</v>
      </c>
      <c r="S770" s="61">
        <v>2019</v>
      </c>
      <c r="T770" s="32"/>
    </row>
    <row r="771" spans="1:25" s="2" customFormat="1" ht="12.75" customHeight="1" x14ac:dyDescent="0.2">
      <c r="A771" s="61">
        <f t="shared" si="111"/>
        <v>13</v>
      </c>
      <c r="B771" s="64" t="s">
        <v>746</v>
      </c>
      <c r="C771" s="61">
        <v>1917</v>
      </c>
      <c r="D771" s="61">
        <v>1985</v>
      </c>
      <c r="E771" s="61" t="s">
        <v>43</v>
      </c>
      <c r="F771" s="64" t="s">
        <v>54</v>
      </c>
      <c r="G771" s="61">
        <v>2</v>
      </c>
      <c r="H771" s="65">
        <v>2</v>
      </c>
      <c r="I771" s="66">
        <v>545.70000000000005</v>
      </c>
      <c r="J771" s="66">
        <v>473.2</v>
      </c>
      <c r="K771" s="61">
        <v>433.8</v>
      </c>
      <c r="L771" s="65">
        <v>10</v>
      </c>
      <c r="M771" s="66">
        <v>32808</v>
      </c>
      <c r="N771" s="66">
        <v>0</v>
      </c>
      <c r="O771" s="66">
        <v>0</v>
      </c>
      <c r="P771" s="66">
        <f t="shared" si="112"/>
        <v>32808</v>
      </c>
      <c r="Q771" s="70">
        <f t="shared" si="110"/>
        <v>69.332206255283182</v>
      </c>
      <c r="R771" s="61">
        <v>11111.76</v>
      </c>
      <c r="S771" s="61">
        <v>2019</v>
      </c>
      <c r="T771" s="32"/>
    </row>
    <row r="772" spans="1:25" s="2" customFormat="1" ht="12.75" customHeight="1" x14ac:dyDescent="0.2">
      <c r="A772" s="61">
        <f t="shared" si="111"/>
        <v>14</v>
      </c>
      <c r="B772" s="64" t="s">
        <v>747</v>
      </c>
      <c r="C772" s="61">
        <v>1958</v>
      </c>
      <c r="D772" s="61"/>
      <c r="E772" s="61" t="s">
        <v>43</v>
      </c>
      <c r="F772" s="64" t="s">
        <v>54</v>
      </c>
      <c r="G772" s="61">
        <v>2</v>
      </c>
      <c r="H772" s="65">
        <v>1</v>
      </c>
      <c r="I772" s="66">
        <v>101.4</v>
      </c>
      <c r="J772" s="66">
        <v>101.4</v>
      </c>
      <c r="K772" s="61">
        <v>101.4</v>
      </c>
      <c r="L772" s="65">
        <v>3</v>
      </c>
      <c r="M772" s="66">
        <v>21264</v>
      </c>
      <c r="N772" s="66">
        <v>0</v>
      </c>
      <c r="O772" s="66">
        <v>0</v>
      </c>
      <c r="P772" s="66">
        <f t="shared" si="112"/>
        <v>21264</v>
      </c>
      <c r="Q772" s="70">
        <f t="shared" si="110"/>
        <v>209.70414201183431</v>
      </c>
      <c r="R772" s="61">
        <v>11111.76</v>
      </c>
      <c r="S772" s="61">
        <v>2019</v>
      </c>
      <c r="T772" s="32"/>
    </row>
    <row r="773" spans="1:25" s="2" customFormat="1" ht="12.75" customHeight="1" x14ac:dyDescent="0.2">
      <c r="A773" s="61">
        <f t="shared" si="111"/>
        <v>15</v>
      </c>
      <c r="B773" s="64" t="s">
        <v>748</v>
      </c>
      <c r="C773" s="61">
        <v>1961</v>
      </c>
      <c r="D773" s="61"/>
      <c r="E773" s="61" t="s">
        <v>43</v>
      </c>
      <c r="F773" s="64" t="s">
        <v>54</v>
      </c>
      <c r="G773" s="61">
        <v>2</v>
      </c>
      <c r="H773" s="65">
        <v>1</v>
      </c>
      <c r="I773" s="66">
        <v>357.2</v>
      </c>
      <c r="J773" s="66">
        <v>331.11</v>
      </c>
      <c r="K773" s="61">
        <v>292.99</v>
      </c>
      <c r="L773" s="65">
        <v>8</v>
      </c>
      <c r="M773" s="66">
        <v>30980</v>
      </c>
      <c r="N773" s="66">
        <v>0</v>
      </c>
      <c r="O773" s="66">
        <v>0</v>
      </c>
      <c r="P773" s="66">
        <f t="shared" si="112"/>
        <v>30980</v>
      </c>
      <c r="Q773" s="70">
        <f t="shared" si="110"/>
        <v>93.564072362658933</v>
      </c>
      <c r="R773" s="61">
        <v>11111.76</v>
      </c>
      <c r="S773" s="61">
        <v>2019</v>
      </c>
      <c r="T773" s="32"/>
    </row>
    <row r="774" spans="1:25" s="2" customFormat="1" ht="12.75" customHeight="1" x14ac:dyDescent="0.2">
      <c r="A774" s="61">
        <f t="shared" si="111"/>
        <v>16</v>
      </c>
      <c r="B774" s="64" t="s">
        <v>749</v>
      </c>
      <c r="C774" s="61">
        <v>1962</v>
      </c>
      <c r="D774" s="61"/>
      <c r="E774" s="61" t="s">
        <v>43</v>
      </c>
      <c r="F774" s="64" t="s">
        <v>54</v>
      </c>
      <c r="G774" s="61">
        <v>2</v>
      </c>
      <c r="H774" s="65">
        <v>1</v>
      </c>
      <c r="I774" s="66">
        <v>352.3</v>
      </c>
      <c r="J774" s="66">
        <v>329.7</v>
      </c>
      <c r="K774" s="61">
        <v>329.7</v>
      </c>
      <c r="L774" s="65">
        <v>8</v>
      </c>
      <c r="M774" s="66">
        <v>27637</v>
      </c>
      <c r="N774" s="66">
        <v>0</v>
      </c>
      <c r="O774" s="66">
        <v>0</v>
      </c>
      <c r="P774" s="66">
        <f t="shared" si="112"/>
        <v>27637</v>
      </c>
      <c r="Q774" s="70">
        <f t="shared" si="110"/>
        <v>83.824689111313319</v>
      </c>
      <c r="R774" s="61">
        <v>11111.76</v>
      </c>
      <c r="S774" s="61">
        <v>2019</v>
      </c>
      <c r="T774" s="32"/>
    </row>
    <row r="775" spans="1:25" s="2" customFormat="1" ht="12.75" customHeight="1" x14ac:dyDescent="0.2">
      <c r="A775" s="61">
        <f t="shared" si="111"/>
        <v>17</v>
      </c>
      <c r="B775" s="64" t="s">
        <v>750</v>
      </c>
      <c r="C775" s="61">
        <v>1961</v>
      </c>
      <c r="D775" s="61"/>
      <c r="E775" s="61" t="s">
        <v>43</v>
      </c>
      <c r="F775" s="64" t="s">
        <v>54</v>
      </c>
      <c r="G775" s="61">
        <v>2</v>
      </c>
      <c r="H775" s="65">
        <v>1</v>
      </c>
      <c r="I775" s="66">
        <v>341.6</v>
      </c>
      <c r="J775" s="66">
        <v>319.3</v>
      </c>
      <c r="K775" s="61">
        <v>234.8</v>
      </c>
      <c r="L775" s="65">
        <v>8</v>
      </c>
      <c r="M775" s="66">
        <v>27637</v>
      </c>
      <c r="N775" s="66">
        <v>0</v>
      </c>
      <c r="O775" s="66">
        <v>0</v>
      </c>
      <c r="P775" s="66">
        <f t="shared" si="112"/>
        <v>27637</v>
      </c>
      <c r="Q775" s="70">
        <f t="shared" si="110"/>
        <v>86.554963983714373</v>
      </c>
      <c r="R775" s="61">
        <v>11111.76</v>
      </c>
      <c r="S775" s="61">
        <v>2019</v>
      </c>
      <c r="T775" s="32"/>
    </row>
    <row r="776" spans="1:25" s="2" customFormat="1" ht="12.75" customHeight="1" x14ac:dyDescent="0.2">
      <c r="A776" s="61">
        <f t="shared" si="111"/>
        <v>18</v>
      </c>
      <c r="B776" s="64" t="s">
        <v>751</v>
      </c>
      <c r="C776" s="61">
        <v>1964</v>
      </c>
      <c r="D776" s="61"/>
      <c r="E776" s="61" t="s">
        <v>43</v>
      </c>
      <c r="F776" s="64" t="s">
        <v>54</v>
      </c>
      <c r="G776" s="61">
        <v>1</v>
      </c>
      <c r="H776" s="65">
        <v>2</v>
      </c>
      <c r="I776" s="66">
        <v>183</v>
      </c>
      <c r="J776" s="66">
        <v>139.22</v>
      </c>
      <c r="K776" s="61">
        <v>26.64</v>
      </c>
      <c r="L776" s="65">
        <v>6</v>
      </c>
      <c r="M776" s="66">
        <v>21016</v>
      </c>
      <c r="N776" s="66">
        <v>0</v>
      </c>
      <c r="O776" s="66">
        <v>0</v>
      </c>
      <c r="P776" s="66">
        <f t="shared" si="112"/>
        <v>21016</v>
      </c>
      <c r="Q776" s="70">
        <f t="shared" si="110"/>
        <v>150.95532251113346</v>
      </c>
      <c r="R776" s="61">
        <v>11111.76</v>
      </c>
      <c r="S776" s="61">
        <v>2019</v>
      </c>
      <c r="T776" s="32"/>
    </row>
    <row r="777" spans="1:25" s="2" customFormat="1" ht="12.75" customHeight="1" x14ac:dyDescent="0.2">
      <c r="A777" s="61">
        <f t="shared" si="111"/>
        <v>19</v>
      </c>
      <c r="B777" s="64" t="s">
        <v>752</v>
      </c>
      <c r="C777" s="61">
        <v>1967</v>
      </c>
      <c r="D777" s="61"/>
      <c r="E777" s="61" t="s">
        <v>43</v>
      </c>
      <c r="F777" s="64" t="s">
        <v>54</v>
      </c>
      <c r="G777" s="61">
        <v>2</v>
      </c>
      <c r="H777" s="65">
        <v>1</v>
      </c>
      <c r="I777" s="66">
        <v>429.6</v>
      </c>
      <c r="J777" s="66">
        <v>394.1</v>
      </c>
      <c r="K777" s="61">
        <v>165.7</v>
      </c>
      <c r="L777" s="65">
        <v>8</v>
      </c>
      <c r="M777" s="66">
        <v>28539</v>
      </c>
      <c r="N777" s="66">
        <v>0</v>
      </c>
      <c r="O777" s="66">
        <v>0</v>
      </c>
      <c r="P777" s="66">
        <f t="shared" si="112"/>
        <v>28539</v>
      </c>
      <c r="Q777" s="70">
        <f t="shared" si="110"/>
        <v>72.415630550621671</v>
      </c>
      <c r="R777" s="61">
        <v>11111.76</v>
      </c>
      <c r="S777" s="61">
        <v>2019</v>
      </c>
      <c r="T777" s="32"/>
    </row>
    <row r="778" spans="1:25" s="2" customFormat="1" ht="12.75" customHeight="1" x14ac:dyDescent="0.2">
      <c r="A778" s="61">
        <f t="shared" si="111"/>
        <v>20</v>
      </c>
      <c r="B778" s="64" t="s">
        <v>753</v>
      </c>
      <c r="C778" s="61">
        <v>1962</v>
      </c>
      <c r="D778" s="61"/>
      <c r="E778" s="61" t="s">
        <v>43</v>
      </c>
      <c r="F778" s="64" t="s">
        <v>54</v>
      </c>
      <c r="G778" s="61">
        <v>2</v>
      </c>
      <c r="H778" s="65">
        <v>1</v>
      </c>
      <c r="I778" s="66">
        <v>360.6</v>
      </c>
      <c r="J778" s="66">
        <v>333.82</v>
      </c>
      <c r="K778" s="61">
        <v>244.99</v>
      </c>
      <c r="L778" s="65">
        <v>8</v>
      </c>
      <c r="M778" s="66">
        <v>27637</v>
      </c>
      <c r="N778" s="66">
        <v>0</v>
      </c>
      <c r="O778" s="66">
        <v>0</v>
      </c>
      <c r="P778" s="66">
        <f t="shared" si="112"/>
        <v>27637</v>
      </c>
      <c r="Q778" s="70">
        <f t="shared" si="110"/>
        <v>82.790126415433463</v>
      </c>
      <c r="R778" s="61">
        <v>11111.76</v>
      </c>
      <c r="S778" s="61">
        <v>2019</v>
      </c>
      <c r="T778" s="32"/>
    </row>
    <row r="779" spans="1:25" s="2" customFormat="1" ht="12.75" customHeight="1" x14ac:dyDescent="0.2">
      <c r="A779" s="245" t="s">
        <v>754</v>
      </c>
      <c r="B779" s="245"/>
      <c r="C779" s="45">
        <v>20</v>
      </c>
      <c r="D779" s="45"/>
      <c r="E779" s="45"/>
      <c r="F779" s="43"/>
      <c r="G779" s="45"/>
      <c r="H779" s="46"/>
      <c r="I779" s="50">
        <f>SUM(I759:I778)</f>
        <v>6766.8</v>
      </c>
      <c r="J779" s="50">
        <f>SUM(J759:J778)</f>
        <v>6201.7699999999995</v>
      </c>
      <c r="K779" s="50">
        <f>SUM(K759:K778)</f>
        <v>4246.7</v>
      </c>
      <c r="L779" s="100">
        <f>SUM(L759:L778)</f>
        <v>150</v>
      </c>
      <c r="M779" s="50">
        <f>SUM(M759:M778)</f>
        <v>558969.11</v>
      </c>
      <c r="N779" s="45"/>
      <c r="O779" s="45"/>
      <c r="P779" s="50">
        <f>SUM(P759:P778)</f>
        <v>558969.11</v>
      </c>
      <c r="Q779" s="82"/>
      <c r="R779" s="82"/>
      <c r="S779" s="45"/>
      <c r="T779" s="32"/>
    </row>
    <row r="780" spans="1:25" s="2" customFormat="1" ht="12.75" customHeight="1" x14ac:dyDescent="0.2">
      <c r="A780" s="61">
        <v>1</v>
      </c>
      <c r="B780" s="64" t="s">
        <v>755</v>
      </c>
      <c r="C780" s="61">
        <v>1965</v>
      </c>
      <c r="D780" s="61"/>
      <c r="E780" s="61" t="s">
        <v>43</v>
      </c>
      <c r="F780" s="64" t="s">
        <v>54</v>
      </c>
      <c r="G780" s="61">
        <v>2</v>
      </c>
      <c r="H780" s="61">
        <v>1</v>
      </c>
      <c r="I780" s="66">
        <v>343.9</v>
      </c>
      <c r="J780" s="66">
        <v>318</v>
      </c>
      <c r="K780" s="66">
        <v>38.200000000000003</v>
      </c>
      <c r="L780" s="61">
        <v>8</v>
      </c>
      <c r="M780" s="66">
        <v>30870</v>
      </c>
      <c r="N780" s="66">
        <v>0</v>
      </c>
      <c r="O780" s="66">
        <v>0</v>
      </c>
      <c r="P780" s="66">
        <f>M780</f>
        <v>30870</v>
      </c>
      <c r="Q780" s="70">
        <f>P780/J780</f>
        <v>97.075471698113205</v>
      </c>
      <c r="R780" s="61">
        <v>11111.76</v>
      </c>
      <c r="S780" s="61">
        <v>2020</v>
      </c>
      <c r="T780" s="32"/>
    </row>
    <row r="781" spans="1:25" s="2" customFormat="1" ht="12.75" customHeight="1" x14ac:dyDescent="0.2">
      <c r="A781" s="61">
        <v>2</v>
      </c>
      <c r="B781" s="64" t="s">
        <v>756</v>
      </c>
      <c r="C781" s="61">
        <v>1976</v>
      </c>
      <c r="D781" s="24"/>
      <c r="E781" s="61" t="s">
        <v>43</v>
      </c>
      <c r="F781" s="64" t="s">
        <v>54</v>
      </c>
      <c r="G781" s="61">
        <v>2</v>
      </c>
      <c r="H781" s="61">
        <v>1</v>
      </c>
      <c r="I781" s="66">
        <v>548.79999999999995</v>
      </c>
      <c r="J781" s="66">
        <v>486.8</v>
      </c>
      <c r="K781" s="61">
        <v>109.5</v>
      </c>
      <c r="L781" s="61">
        <v>10</v>
      </c>
      <c r="M781" s="66">
        <v>47256</v>
      </c>
      <c r="N781" s="66">
        <v>0</v>
      </c>
      <c r="O781" s="66">
        <v>0</v>
      </c>
      <c r="P781" s="66">
        <f>M781</f>
        <v>47256</v>
      </c>
      <c r="Q781" s="70">
        <f>P781/J781</f>
        <v>97.074774034511094</v>
      </c>
      <c r="R781" s="61">
        <v>11111.76</v>
      </c>
      <c r="S781" s="61">
        <v>2020</v>
      </c>
      <c r="T781" s="32"/>
    </row>
    <row r="782" spans="1:25" s="2" customFormat="1" ht="12.75" customHeight="1" x14ac:dyDescent="0.2">
      <c r="A782" s="61">
        <v>3</v>
      </c>
      <c r="B782" s="64" t="s">
        <v>757</v>
      </c>
      <c r="C782" s="61">
        <v>1978</v>
      </c>
      <c r="D782" s="24"/>
      <c r="E782" s="61" t="s">
        <v>43</v>
      </c>
      <c r="F782" s="64" t="s">
        <v>54</v>
      </c>
      <c r="G782" s="61">
        <v>2</v>
      </c>
      <c r="H782" s="61">
        <v>1</v>
      </c>
      <c r="I782" s="66">
        <v>544.20000000000005</v>
      </c>
      <c r="J782" s="66">
        <v>485.4</v>
      </c>
      <c r="K782" s="61">
        <v>188</v>
      </c>
      <c r="L782" s="61">
        <v>13</v>
      </c>
      <c r="M782" s="66">
        <v>47256</v>
      </c>
      <c r="N782" s="66">
        <v>0</v>
      </c>
      <c r="O782" s="66">
        <v>0</v>
      </c>
      <c r="P782" s="66">
        <f>M782</f>
        <v>47256</v>
      </c>
      <c r="Q782" s="70">
        <f>P782/J782</f>
        <v>97.354758961681085</v>
      </c>
      <c r="R782" s="61">
        <v>11111.76</v>
      </c>
      <c r="S782" s="61">
        <v>2020</v>
      </c>
      <c r="T782" s="32"/>
    </row>
    <row r="783" spans="1:25" s="2" customFormat="1" ht="12.75" customHeight="1" x14ac:dyDescent="0.2">
      <c r="A783" s="246" t="s">
        <v>758</v>
      </c>
      <c r="B783" s="246"/>
      <c r="C783" s="48">
        <v>3</v>
      </c>
      <c r="D783" s="45"/>
      <c r="E783" s="45"/>
      <c r="F783" s="43"/>
      <c r="G783" s="45"/>
      <c r="H783" s="46"/>
      <c r="I783" s="50">
        <f>SUM(I780:I782)</f>
        <v>1436.9</v>
      </c>
      <c r="J783" s="50">
        <f>SUM(J780:J782)</f>
        <v>1290.1999999999998</v>
      </c>
      <c r="K783" s="50">
        <f>SUM(K780:K782)</f>
        <v>335.7</v>
      </c>
      <c r="L783" s="100">
        <f>SUM(L780:L782)</f>
        <v>31</v>
      </c>
      <c r="M783" s="50">
        <f>SUM(M780:M782)</f>
        <v>125382</v>
      </c>
      <c r="N783" s="45"/>
      <c r="O783" s="45"/>
      <c r="P783" s="50">
        <f>SUM(P780:P782)</f>
        <v>125382</v>
      </c>
      <c r="Q783" s="82"/>
      <c r="R783" s="82"/>
      <c r="S783" s="91"/>
      <c r="T783" s="32"/>
    </row>
    <row r="784" spans="1:25" s="2" customFormat="1" ht="12.75" customHeight="1" x14ac:dyDescent="0.2">
      <c r="A784" s="61">
        <v>1</v>
      </c>
      <c r="B784" s="64" t="s">
        <v>759</v>
      </c>
      <c r="C784" s="61" t="s">
        <v>363</v>
      </c>
      <c r="D784" s="24"/>
      <c r="E784" s="61" t="s">
        <v>43</v>
      </c>
      <c r="F784" s="64" t="s">
        <v>54</v>
      </c>
      <c r="G784" s="61">
        <v>2</v>
      </c>
      <c r="H784" s="65">
        <v>2</v>
      </c>
      <c r="I784" s="66">
        <v>435.3</v>
      </c>
      <c r="J784" s="66">
        <v>397</v>
      </c>
      <c r="K784" s="66">
        <v>397</v>
      </c>
      <c r="L784" s="61">
        <v>8</v>
      </c>
      <c r="M784" s="66">
        <v>128463.64200000001</v>
      </c>
      <c r="N784" s="66">
        <v>0</v>
      </c>
      <c r="O784" s="66">
        <v>0</v>
      </c>
      <c r="P784" s="66">
        <v>128463.64200000001</v>
      </c>
      <c r="Q784" s="70">
        <f>P784/J784</f>
        <v>323.58600000000001</v>
      </c>
      <c r="R784" s="61">
        <v>11111.76</v>
      </c>
      <c r="S784" s="61">
        <v>2021</v>
      </c>
      <c r="U784" s="6"/>
      <c r="Y784" s="32"/>
    </row>
    <row r="785" spans="1:25" s="2" customFormat="1" ht="12.75" customHeight="1" x14ac:dyDescent="0.2">
      <c r="A785" s="61">
        <v>2</v>
      </c>
      <c r="B785" s="64" t="s">
        <v>760</v>
      </c>
      <c r="C785" s="61" t="s">
        <v>432</v>
      </c>
      <c r="D785" s="24"/>
      <c r="E785" s="61" t="s">
        <v>43</v>
      </c>
      <c r="F785" s="64" t="s">
        <v>54</v>
      </c>
      <c r="G785" s="61">
        <v>2</v>
      </c>
      <c r="H785" s="65">
        <v>1</v>
      </c>
      <c r="I785" s="66">
        <v>355.6</v>
      </c>
      <c r="J785" s="66">
        <v>322</v>
      </c>
      <c r="K785" s="66">
        <v>322</v>
      </c>
      <c r="L785" s="61">
        <v>8</v>
      </c>
      <c r="M785" s="66">
        <v>104194.692</v>
      </c>
      <c r="N785" s="66">
        <v>0</v>
      </c>
      <c r="O785" s="66">
        <v>0</v>
      </c>
      <c r="P785" s="66">
        <v>104194.692</v>
      </c>
      <c r="Q785" s="70">
        <f>P785/J785</f>
        <v>323.58600000000001</v>
      </c>
      <c r="R785" s="61">
        <v>11111.76</v>
      </c>
      <c r="S785" s="61">
        <v>2021</v>
      </c>
      <c r="U785" s="6"/>
      <c r="Y785" s="32"/>
    </row>
    <row r="786" spans="1:25" s="2" customFormat="1" ht="12.75" customHeight="1" x14ac:dyDescent="0.2">
      <c r="A786" s="245" t="s">
        <v>761</v>
      </c>
      <c r="B786" s="245"/>
      <c r="C786" s="45">
        <v>2</v>
      </c>
      <c r="D786" s="45"/>
      <c r="E786" s="45"/>
      <c r="F786" s="43"/>
      <c r="G786" s="45"/>
      <c r="H786" s="46"/>
      <c r="I786" s="50">
        <f t="shared" ref="I786:P786" si="113">SUM(I784:I785)</f>
        <v>790.90000000000009</v>
      </c>
      <c r="J786" s="50">
        <f t="shared" si="113"/>
        <v>719</v>
      </c>
      <c r="K786" s="50">
        <f t="shared" si="113"/>
        <v>719</v>
      </c>
      <c r="L786" s="50">
        <f t="shared" si="113"/>
        <v>16</v>
      </c>
      <c r="M786" s="50">
        <f t="shared" si="113"/>
        <v>232658.334</v>
      </c>
      <c r="N786" s="50">
        <f t="shared" si="113"/>
        <v>0</v>
      </c>
      <c r="O786" s="50">
        <f t="shared" si="113"/>
        <v>0</v>
      </c>
      <c r="P786" s="50">
        <f t="shared" si="113"/>
        <v>232658.334</v>
      </c>
      <c r="Q786" s="82"/>
      <c r="R786" s="82"/>
      <c r="S786" s="45"/>
      <c r="T786" s="32"/>
    </row>
    <row r="787" spans="1:25" s="81" customFormat="1" ht="12.75" customHeight="1" x14ac:dyDescent="0.2">
      <c r="A787" s="244" t="s">
        <v>762</v>
      </c>
      <c r="B787" s="244"/>
      <c r="C787" s="92">
        <f>C779+C783+C786</f>
        <v>25</v>
      </c>
      <c r="D787" s="92"/>
      <c r="E787" s="92"/>
      <c r="F787" s="93"/>
      <c r="G787" s="92"/>
      <c r="H787" s="92"/>
      <c r="I787" s="94">
        <f>I779+I783+I786</f>
        <v>8994.6</v>
      </c>
      <c r="J787" s="94">
        <f>J779+J783+J786</f>
        <v>8210.9699999999993</v>
      </c>
      <c r="K787" s="94">
        <f>K779+K783+K786</f>
        <v>5301.4</v>
      </c>
      <c r="L787" s="99">
        <f>L779+L783+L786</f>
        <v>197</v>
      </c>
      <c r="M787" s="94">
        <f>M779+M783+M786</f>
        <v>917009.44400000002</v>
      </c>
      <c r="N787" s="92"/>
      <c r="O787" s="92"/>
      <c r="P787" s="94">
        <f>P786+P783+P779</f>
        <v>917009.44400000002</v>
      </c>
      <c r="Q787" s="88"/>
      <c r="R787" s="88"/>
      <c r="S787" s="29"/>
      <c r="T787" s="80"/>
    </row>
    <row r="788" spans="1:25" s="2" customFormat="1" ht="12.75" customHeight="1" x14ac:dyDescent="0.2">
      <c r="A788" s="61"/>
      <c r="B788" s="62" t="s">
        <v>763</v>
      </c>
      <c r="C788" s="63"/>
      <c r="D788" s="61"/>
      <c r="E788" s="61"/>
      <c r="F788" s="64"/>
      <c r="G788" s="61"/>
      <c r="H788" s="65"/>
      <c r="I788" s="66"/>
      <c r="J788" s="66"/>
      <c r="K788" s="66"/>
      <c r="L788" s="65"/>
      <c r="M788" s="66"/>
      <c r="N788" s="66"/>
      <c r="O788" s="66"/>
      <c r="P788" s="67"/>
      <c r="Q788" s="70"/>
      <c r="R788" s="69"/>
      <c r="S788" s="61"/>
      <c r="T788" s="32"/>
    </row>
    <row r="789" spans="1:25" s="2" customFormat="1" ht="12.75" customHeight="1" x14ac:dyDescent="0.2">
      <c r="A789" s="61">
        <v>1</v>
      </c>
      <c r="B789" s="64" t="s">
        <v>764</v>
      </c>
      <c r="C789" s="61">
        <v>1956</v>
      </c>
      <c r="D789" s="61"/>
      <c r="E789" s="61" t="s">
        <v>43</v>
      </c>
      <c r="F789" s="64" t="s">
        <v>765</v>
      </c>
      <c r="G789" s="61">
        <v>2</v>
      </c>
      <c r="H789" s="65">
        <v>1</v>
      </c>
      <c r="I789" s="66">
        <v>378.6</v>
      </c>
      <c r="J789" s="66">
        <v>378.46</v>
      </c>
      <c r="K789" s="61">
        <v>378.46</v>
      </c>
      <c r="L789" s="65">
        <v>8</v>
      </c>
      <c r="M789" s="66">
        <v>122464.35756</v>
      </c>
      <c r="N789" s="66">
        <v>0</v>
      </c>
      <c r="O789" s="66">
        <v>0</v>
      </c>
      <c r="P789" s="66">
        <f t="shared" ref="P789:P795" si="114">M789</f>
        <v>122464.35756</v>
      </c>
      <c r="Q789" s="70">
        <f t="shared" ref="Q789:Q809" si="115">P789/J789</f>
        <v>323.58600000000001</v>
      </c>
      <c r="R789" s="61">
        <v>12882.22</v>
      </c>
      <c r="S789" s="61">
        <v>2019</v>
      </c>
      <c r="T789" s="32"/>
    </row>
    <row r="790" spans="1:25" s="2" customFormat="1" ht="12.75" customHeight="1" x14ac:dyDescent="0.2">
      <c r="A790" s="61">
        <f t="shared" ref="A790:A809" si="116">A789+1</f>
        <v>2</v>
      </c>
      <c r="B790" s="64" t="s">
        <v>766</v>
      </c>
      <c r="C790" s="61">
        <v>1958</v>
      </c>
      <c r="D790" s="61"/>
      <c r="E790" s="61" t="s">
        <v>43</v>
      </c>
      <c r="F790" s="64" t="s">
        <v>765</v>
      </c>
      <c r="G790" s="61">
        <v>2</v>
      </c>
      <c r="H790" s="65">
        <v>1</v>
      </c>
      <c r="I790" s="66">
        <v>377.5</v>
      </c>
      <c r="J790" s="66">
        <v>377.5</v>
      </c>
      <c r="K790" s="61">
        <v>377.5</v>
      </c>
      <c r="L790" s="65">
        <v>8</v>
      </c>
      <c r="M790" s="66">
        <v>122153.715</v>
      </c>
      <c r="N790" s="66">
        <v>0</v>
      </c>
      <c r="O790" s="66">
        <v>0</v>
      </c>
      <c r="P790" s="66">
        <f t="shared" si="114"/>
        <v>122153.715</v>
      </c>
      <c r="Q790" s="70">
        <f t="shared" si="115"/>
        <v>323.58600000000001</v>
      </c>
      <c r="R790" s="61">
        <v>12882.22</v>
      </c>
      <c r="S790" s="61">
        <v>2019</v>
      </c>
      <c r="T790" s="32"/>
    </row>
    <row r="791" spans="1:25" s="2" customFormat="1" ht="12.75" customHeight="1" x14ac:dyDescent="0.2">
      <c r="A791" s="61">
        <f t="shared" si="116"/>
        <v>3</v>
      </c>
      <c r="B791" s="64" t="s">
        <v>767</v>
      </c>
      <c r="C791" s="61">
        <v>1957</v>
      </c>
      <c r="D791" s="61"/>
      <c r="E791" s="61" t="s">
        <v>43</v>
      </c>
      <c r="F791" s="64" t="s">
        <v>765</v>
      </c>
      <c r="G791" s="61">
        <v>2</v>
      </c>
      <c r="H791" s="65">
        <v>1</v>
      </c>
      <c r="I791" s="66">
        <v>396.08</v>
      </c>
      <c r="J791" s="66">
        <v>396.08</v>
      </c>
      <c r="K791" s="61">
        <v>396.08</v>
      </c>
      <c r="L791" s="65">
        <v>8</v>
      </c>
      <c r="M791" s="66">
        <v>128165.94288</v>
      </c>
      <c r="N791" s="66">
        <v>0</v>
      </c>
      <c r="O791" s="66">
        <v>0</v>
      </c>
      <c r="P791" s="66">
        <f t="shared" si="114"/>
        <v>128165.94288</v>
      </c>
      <c r="Q791" s="70">
        <f t="shared" si="115"/>
        <v>323.58600000000001</v>
      </c>
      <c r="R791" s="61">
        <v>12882.22</v>
      </c>
      <c r="S791" s="61">
        <v>2019</v>
      </c>
      <c r="T791" s="32"/>
    </row>
    <row r="792" spans="1:25" s="2" customFormat="1" ht="12.75" customHeight="1" x14ac:dyDescent="0.2">
      <c r="A792" s="61">
        <f t="shared" si="116"/>
        <v>4</v>
      </c>
      <c r="B792" s="64" t="s">
        <v>768</v>
      </c>
      <c r="C792" s="61">
        <v>1957</v>
      </c>
      <c r="D792" s="61"/>
      <c r="E792" s="61" t="s">
        <v>43</v>
      </c>
      <c r="F792" s="64" t="s">
        <v>765</v>
      </c>
      <c r="G792" s="61">
        <v>2</v>
      </c>
      <c r="H792" s="65">
        <v>1</v>
      </c>
      <c r="I792" s="66">
        <v>377.7</v>
      </c>
      <c r="J792" s="66">
        <v>377.7</v>
      </c>
      <c r="K792" s="61">
        <v>377.7</v>
      </c>
      <c r="L792" s="65">
        <v>8</v>
      </c>
      <c r="M792" s="66">
        <v>122218.4322</v>
      </c>
      <c r="N792" s="66">
        <v>0</v>
      </c>
      <c r="O792" s="66">
        <v>0</v>
      </c>
      <c r="P792" s="66">
        <f t="shared" si="114"/>
        <v>122218.4322</v>
      </c>
      <c r="Q792" s="70">
        <f t="shared" si="115"/>
        <v>323.58600000000001</v>
      </c>
      <c r="R792" s="61">
        <v>12882.22</v>
      </c>
      <c r="S792" s="61">
        <v>2019</v>
      </c>
      <c r="T792" s="32"/>
    </row>
    <row r="793" spans="1:25" s="2" customFormat="1" ht="12.75" customHeight="1" x14ac:dyDescent="0.2">
      <c r="A793" s="61">
        <f t="shared" si="116"/>
        <v>5</v>
      </c>
      <c r="B793" s="64" t="s">
        <v>769</v>
      </c>
      <c r="C793" s="61">
        <v>1957</v>
      </c>
      <c r="D793" s="61"/>
      <c r="E793" s="61" t="s">
        <v>43</v>
      </c>
      <c r="F793" s="64" t="s">
        <v>765</v>
      </c>
      <c r="G793" s="61">
        <v>2</v>
      </c>
      <c r="H793" s="65">
        <v>1</v>
      </c>
      <c r="I793" s="66">
        <v>386</v>
      </c>
      <c r="J793" s="66">
        <v>384.1</v>
      </c>
      <c r="K793" s="61">
        <v>323.60000000000002</v>
      </c>
      <c r="L793" s="65">
        <v>8</v>
      </c>
      <c r="M793" s="66">
        <v>124289.3826</v>
      </c>
      <c r="N793" s="66">
        <v>0</v>
      </c>
      <c r="O793" s="66">
        <v>0</v>
      </c>
      <c r="P793" s="66">
        <f t="shared" si="114"/>
        <v>124289.3826</v>
      </c>
      <c r="Q793" s="70">
        <f t="shared" si="115"/>
        <v>323.58599999999996</v>
      </c>
      <c r="R793" s="61">
        <v>12882.22</v>
      </c>
      <c r="S793" s="61">
        <v>2019</v>
      </c>
      <c r="T793" s="32"/>
    </row>
    <row r="794" spans="1:25" s="2" customFormat="1" ht="12.75" customHeight="1" x14ac:dyDescent="0.2">
      <c r="A794" s="61">
        <f t="shared" si="116"/>
        <v>6</v>
      </c>
      <c r="B794" s="64" t="s">
        <v>770</v>
      </c>
      <c r="C794" s="61">
        <v>1956</v>
      </c>
      <c r="D794" s="61"/>
      <c r="E794" s="61" t="s">
        <v>43</v>
      </c>
      <c r="F794" s="64" t="s">
        <v>765</v>
      </c>
      <c r="G794" s="61">
        <v>2</v>
      </c>
      <c r="H794" s="65">
        <v>1</v>
      </c>
      <c r="I794" s="66">
        <v>380.94</v>
      </c>
      <c r="J794" s="66">
        <v>380.94</v>
      </c>
      <c r="K794" s="61">
        <v>380.94</v>
      </c>
      <c r="L794" s="65">
        <v>8</v>
      </c>
      <c r="M794" s="66">
        <v>123266.85084</v>
      </c>
      <c r="N794" s="66">
        <v>0</v>
      </c>
      <c r="O794" s="66">
        <v>0</v>
      </c>
      <c r="P794" s="66">
        <f t="shared" si="114"/>
        <v>123266.85084</v>
      </c>
      <c r="Q794" s="70">
        <f t="shared" si="115"/>
        <v>323.58600000000001</v>
      </c>
      <c r="R794" s="61">
        <v>12882.22</v>
      </c>
      <c r="S794" s="61">
        <v>2019</v>
      </c>
      <c r="T794" s="32"/>
    </row>
    <row r="795" spans="1:25" s="2" customFormat="1" ht="12.75" customHeight="1" x14ac:dyDescent="0.2">
      <c r="A795" s="61">
        <f t="shared" si="116"/>
        <v>7</v>
      </c>
      <c r="B795" s="64" t="s">
        <v>771</v>
      </c>
      <c r="C795" s="61">
        <v>1957</v>
      </c>
      <c r="D795" s="61"/>
      <c r="E795" s="61" t="s">
        <v>43</v>
      </c>
      <c r="F795" s="64" t="s">
        <v>765</v>
      </c>
      <c r="G795" s="61">
        <v>2</v>
      </c>
      <c r="H795" s="65">
        <v>1</v>
      </c>
      <c r="I795" s="66">
        <v>382.3</v>
      </c>
      <c r="J795" s="66">
        <v>382.2</v>
      </c>
      <c r="K795" s="61">
        <v>338.6</v>
      </c>
      <c r="L795" s="65">
        <v>8</v>
      </c>
      <c r="M795" s="66">
        <v>123674.5692</v>
      </c>
      <c r="N795" s="66">
        <v>0</v>
      </c>
      <c r="O795" s="66">
        <v>0</v>
      </c>
      <c r="P795" s="66">
        <f t="shared" si="114"/>
        <v>123674.5692</v>
      </c>
      <c r="Q795" s="70">
        <f t="shared" si="115"/>
        <v>323.58600000000001</v>
      </c>
      <c r="R795" s="61">
        <v>12882.22</v>
      </c>
      <c r="S795" s="61">
        <v>2019</v>
      </c>
      <c r="T795" s="32"/>
    </row>
    <row r="796" spans="1:25" s="2" customFormat="1" ht="12.75" customHeight="1" x14ac:dyDescent="0.2">
      <c r="A796" s="61">
        <f t="shared" si="116"/>
        <v>8</v>
      </c>
      <c r="B796" s="64" t="s">
        <v>772</v>
      </c>
      <c r="C796" s="61">
        <v>1954</v>
      </c>
      <c r="D796" s="61">
        <v>1974</v>
      </c>
      <c r="E796" s="61" t="s">
        <v>43</v>
      </c>
      <c r="F796" s="64" t="s">
        <v>303</v>
      </c>
      <c r="G796" s="61">
        <v>2</v>
      </c>
      <c r="H796" s="65">
        <v>1</v>
      </c>
      <c r="I796" s="66">
        <v>438.6</v>
      </c>
      <c r="J796" s="66">
        <v>397.3</v>
      </c>
      <c r="K796" s="61">
        <v>337.7</v>
      </c>
      <c r="L796" s="65">
        <v>8</v>
      </c>
      <c r="M796" s="66">
        <v>38568</v>
      </c>
      <c r="N796" s="66">
        <v>0</v>
      </c>
      <c r="O796" s="66">
        <v>0</v>
      </c>
      <c r="P796" s="66">
        <v>38568</v>
      </c>
      <c r="Q796" s="70">
        <f t="shared" si="115"/>
        <v>97.075257991442228</v>
      </c>
      <c r="R796" s="61">
        <v>12882.22</v>
      </c>
      <c r="S796" s="61">
        <v>2019</v>
      </c>
      <c r="T796" s="32"/>
    </row>
    <row r="797" spans="1:25" s="2" customFormat="1" ht="12.75" customHeight="1" x14ac:dyDescent="0.2">
      <c r="A797" s="61">
        <f t="shared" si="116"/>
        <v>9</v>
      </c>
      <c r="B797" s="64" t="s">
        <v>773</v>
      </c>
      <c r="C797" s="61">
        <v>1954</v>
      </c>
      <c r="D797" s="61">
        <v>1971</v>
      </c>
      <c r="E797" s="61" t="s">
        <v>43</v>
      </c>
      <c r="F797" s="64" t="s">
        <v>303</v>
      </c>
      <c r="G797" s="61">
        <v>2</v>
      </c>
      <c r="H797" s="65">
        <v>1</v>
      </c>
      <c r="I797" s="66">
        <v>436.3</v>
      </c>
      <c r="J797" s="66">
        <v>394.3</v>
      </c>
      <c r="K797" s="61">
        <v>348.2</v>
      </c>
      <c r="L797" s="65">
        <v>8</v>
      </c>
      <c r="M797" s="66">
        <v>38277</v>
      </c>
      <c r="N797" s="66">
        <v>0</v>
      </c>
      <c r="O797" s="66">
        <v>0</v>
      </c>
      <c r="P797" s="66">
        <v>38277</v>
      </c>
      <c r="Q797" s="70">
        <f t="shared" si="115"/>
        <v>97.075830585848337</v>
      </c>
      <c r="R797" s="61">
        <v>11111.76</v>
      </c>
      <c r="S797" s="61">
        <v>2019</v>
      </c>
      <c r="T797" s="32"/>
    </row>
    <row r="798" spans="1:25" s="2" customFormat="1" ht="12.75" customHeight="1" x14ac:dyDescent="0.2">
      <c r="A798" s="61">
        <f t="shared" si="116"/>
        <v>10</v>
      </c>
      <c r="B798" s="64" t="s">
        <v>774</v>
      </c>
      <c r="C798" s="61">
        <v>1959</v>
      </c>
      <c r="D798" s="61">
        <v>1981</v>
      </c>
      <c r="E798" s="61" t="s">
        <v>43</v>
      </c>
      <c r="F798" s="64" t="s">
        <v>303</v>
      </c>
      <c r="G798" s="61">
        <v>2</v>
      </c>
      <c r="H798" s="65">
        <v>1</v>
      </c>
      <c r="I798" s="66">
        <v>435.6</v>
      </c>
      <c r="J798" s="66">
        <v>394</v>
      </c>
      <c r="K798" s="61">
        <v>150.69999999999999</v>
      </c>
      <c r="L798" s="65">
        <v>8</v>
      </c>
      <c r="M798" s="66">
        <v>38248</v>
      </c>
      <c r="N798" s="66">
        <v>0</v>
      </c>
      <c r="O798" s="66">
        <v>0</v>
      </c>
      <c r="P798" s="66">
        <f>M798</f>
        <v>38248</v>
      </c>
      <c r="Q798" s="70">
        <f t="shared" si="115"/>
        <v>97.076142131979694</v>
      </c>
      <c r="R798" s="61">
        <v>11111.76</v>
      </c>
      <c r="S798" s="61">
        <v>2019</v>
      </c>
      <c r="T798" s="32"/>
    </row>
    <row r="799" spans="1:25" s="2" customFormat="1" ht="12.75" customHeight="1" x14ac:dyDescent="0.2">
      <c r="A799" s="61">
        <f t="shared" si="116"/>
        <v>11</v>
      </c>
      <c r="B799" s="64" t="s">
        <v>775</v>
      </c>
      <c r="C799" s="61">
        <v>1959</v>
      </c>
      <c r="D799" s="61">
        <v>1983</v>
      </c>
      <c r="E799" s="61" t="s">
        <v>43</v>
      </c>
      <c r="F799" s="64" t="s">
        <v>54</v>
      </c>
      <c r="G799" s="61">
        <v>2</v>
      </c>
      <c r="H799" s="65">
        <v>1</v>
      </c>
      <c r="I799" s="66">
        <v>441.5</v>
      </c>
      <c r="J799" s="66">
        <v>407.3</v>
      </c>
      <c r="K799" s="61">
        <v>311.8</v>
      </c>
      <c r="L799" s="65">
        <v>8</v>
      </c>
      <c r="M799" s="66">
        <v>39539</v>
      </c>
      <c r="N799" s="66">
        <v>0</v>
      </c>
      <c r="O799" s="66">
        <v>0</v>
      </c>
      <c r="P799" s="66">
        <v>39539</v>
      </c>
      <c r="Q799" s="70">
        <f t="shared" si="115"/>
        <v>97.075865455438247</v>
      </c>
      <c r="R799" s="61">
        <v>12882.22</v>
      </c>
      <c r="S799" s="61">
        <v>2019</v>
      </c>
      <c r="T799" s="32"/>
    </row>
    <row r="800" spans="1:25" s="2" customFormat="1" ht="12.75" customHeight="1" x14ac:dyDescent="0.2">
      <c r="A800" s="61">
        <f t="shared" si="116"/>
        <v>12</v>
      </c>
      <c r="B800" s="64" t="s">
        <v>776</v>
      </c>
      <c r="C800" s="61">
        <v>1960</v>
      </c>
      <c r="D800" s="61">
        <v>1984</v>
      </c>
      <c r="E800" s="61" t="s">
        <v>43</v>
      </c>
      <c r="F800" s="64" t="s">
        <v>54</v>
      </c>
      <c r="G800" s="61">
        <v>2</v>
      </c>
      <c r="H800" s="65">
        <v>1</v>
      </c>
      <c r="I800" s="66">
        <v>440.3</v>
      </c>
      <c r="J800" s="66">
        <v>406.57</v>
      </c>
      <c r="K800" s="61">
        <v>187.97</v>
      </c>
      <c r="L800" s="65">
        <v>8</v>
      </c>
      <c r="M800" s="66">
        <v>39468</v>
      </c>
      <c r="N800" s="66">
        <v>0</v>
      </c>
      <c r="O800" s="66">
        <v>0</v>
      </c>
      <c r="P800" s="66">
        <v>39468</v>
      </c>
      <c r="Q800" s="70">
        <f t="shared" si="115"/>
        <v>97.075534348328702</v>
      </c>
      <c r="R800" s="61">
        <v>12882.22</v>
      </c>
      <c r="S800" s="61">
        <v>2019</v>
      </c>
      <c r="T800" s="32"/>
    </row>
    <row r="801" spans="1:20" s="2" customFormat="1" ht="12.75" customHeight="1" x14ac:dyDescent="0.2">
      <c r="A801" s="61">
        <f t="shared" si="116"/>
        <v>13</v>
      </c>
      <c r="B801" s="64" t="s">
        <v>777</v>
      </c>
      <c r="C801" s="61">
        <v>1959</v>
      </c>
      <c r="D801" s="61">
        <v>1966</v>
      </c>
      <c r="E801" s="61" t="s">
        <v>43</v>
      </c>
      <c r="F801" s="64" t="s">
        <v>54</v>
      </c>
      <c r="G801" s="61">
        <v>2</v>
      </c>
      <c r="H801" s="65">
        <v>1</v>
      </c>
      <c r="I801" s="66">
        <v>439.2</v>
      </c>
      <c r="J801" s="66">
        <v>402</v>
      </c>
      <c r="K801" s="61">
        <v>308.7</v>
      </c>
      <c r="L801" s="65">
        <v>8</v>
      </c>
      <c r="M801" s="66">
        <v>39024</v>
      </c>
      <c r="N801" s="66">
        <v>0</v>
      </c>
      <c r="O801" s="66">
        <v>0</v>
      </c>
      <c r="P801" s="66">
        <f t="shared" ref="P801:P809" si="117">M801</f>
        <v>39024</v>
      </c>
      <c r="Q801" s="70">
        <f t="shared" si="115"/>
        <v>97.074626865671647</v>
      </c>
      <c r="R801" s="61">
        <v>12882.22</v>
      </c>
      <c r="S801" s="61">
        <v>2019</v>
      </c>
      <c r="T801" s="32"/>
    </row>
    <row r="802" spans="1:20" s="2" customFormat="1" ht="12.75" customHeight="1" x14ac:dyDescent="0.2">
      <c r="A802" s="61">
        <f t="shared" si="116"/>
        <v>14</v>
      </c>
      <c r="B802" s="64" t="s">
        <v>778</v>
      </c>
      <c r="C802" s="61" t="s">
        <v>779</v>
      </c>
      <c r="D802" s="61"/>
      <c r="E802" s="61" t="s">
        <v>43</v>
      </c>
      <c r="F802" s="64" t="s">
        <v>54</v>
      </c>
      <c r="G802" s="61">
        <v>2</v>
      </c>
      <c r="H802" s="65">
        <v>2</v>
      </c>
      <c r="I802" s="66">
        <v>571</v>
      </c>
      <c r="J802" s="66">
        <v>523.36</v>
      </c>
      <c r="K802" s="61">
        <v>347.9</v>
      </c>
      <c r="L802" s="65">
        <v>8</v>
      </c>
      <c r="M802" s="66">
        <v>31604</v>
      </c>
      <c r="N802" s="66">
        <v>0</v>
      </c>
      <c r="O802" s="66">
        <v>0</v>
      </c>
      <c r="P802" s="66">
        <f t="shared" si="117"/>
        <v>31604</v>
      </c>
      <c r="Q802" s="70">
        <f t="shared" si="115"/>
        <v>60.38673188627331</v>
      </c>
      <c r="R802" s="61">
        <v>11111.76</v>
      </c>
      <c r="S802" s="61">
        <v>2019</v>
      </c>
      <c r="T802" s="32"/>
    </row>
    <row r="803" spans="1:20" s="2" customFormat="1" ht="12.75" customHeight="1" x14ac:dyDescent="0.2">
      <c r="A803" s="61">
        <f t="shared" si="116"/>
        <v>15</v>
      </c>
      <c r="B803" s="64" t="s">
        <v>780</v>
      </c>
      <c r="C803" s="61" t="s">
        <v>779</v>
      </c>
      <c r="D803" s="61"/>
      <c r="E803" s="61" t="s">
        <v>43</v>
      </c>
      <c r="F803" s="64" t="s">
        <v>54</v>
      </c>
      <c r="G803" s="61">
        <v>2</v>
      </c>
      <c r="H803" s="65">
        <v>2</v>
      </c>
      <c r="I803" s="66">
        <v>654.4</v>
      </c>
      <c r="J803" s="66">
        <v>541.1</v>
      </c>
      <c r="K803" s="61">
        <v>385.2</v>
      </c>
      <c r="L803" s="65">
        <v>8</v>
      </c>
      <c r="M803" s="66">
        <v>32243</v>
      </c>
      <c r="N803" s="66">
        <v>0</v>
      </c>
      <c r="O803" s="66">
        <v>0</v>
      </c>
      <c r="P803" s="66">
        <f t="shared" si="117"/>
        <v>32243</v>
      </c>
      <c r="Q803" s="70">
        <f t="shared" si="115"/>
        <v>59.58787654777305</v>
      </c>
      <c r="R803" s="61">
        <v>11111.76</v>
      </c>
      <c r="S803" s="61">
        <v>2019</v>
      </c>
      <c r="T803" s="32"/>
    </row>
    <row r="804" spans="1:20" s="2" customFormat="1" ht="12.75" customHeight="1" x14ac:dyDescent="0.2">
      <c r="A804" s="61">
        <f t="shared" si="116"/>
        <v>16</v>
      </c>
      <c r="B804" s="64" t="s">
        <v>781</v>
      </c>
      <c r="C804" s="61" t="s">
        <v>141</v>
      </c>
      <c r="D804" s="61"/>
      <c r="E804" s="61" t="s">
        <v>43</v>
      </c>
      <c r="F804" s="64" t="s">
        <v>54</v>
      </c>
      <c r="G804" s="61">
        <v>2</v>
      </c>
      <c r="H804" s="65">
        <v>1</v>
      </c>
      <c r="I804" s="66">
        <v>581.4</v>
      </c>
      <c r="J804" s="66">
        <v>500.1</v>
      </c>
      <c r="K804" s="61">
        <v>337.5</v>
      </c>
      <c r="L804" s="65">
        <v>8</v>
      </c>
      <c r="M804" s="66">
        <v>30928</v>
      </c>
      <c r="N804" s="66">
        <v>0</v>
      </c>
      <c r="O804" s="66">
        <v>0</v>
      </c>
      <c r="P804" s="66">
        <f t="shared" si="117"/>
        <v>30928</v>
      </c>
      <c r="Q804" s="70">
        <f t="shared" si="115"/>
        <v>61.843631273745245</v>
      </c>
      <c r="R804" s="61">
        <v>11111.76</v>
      </c>
      <c r="S804" s="61">
        <v>2019</v>
      </c>
      <c r="T804" s="32"/>
    </row>
    <row r="805" spans="1:20" s="2" customFormat="1" ht="12.75" customHeight="1" x14ac:dyDescent="0.2">
      <c r="A805" s="61">
        <f t="shared" si="116"/>
        <v>17</v>
      </c>
      <c r="B805" s="64" t="s">
        <v>782</v>
      </c>
      <c r="C805" s="61" t="s">
        <v>141</v>
      </c>
      <c r="D805" s="61"/>
      <c r="E805" s="61" t="s">
        <v>43</v>
      </c>
      <c r="F805" s="64" t="s">
        <v>54</v>
      </c>
      <c r="G805" s="61">
        <v>2</v>
      </c>
      <c r="H805" s="65">
        <v>1</v>
      </c>
      <c r="I805" s="66">
        <v>567.6</v>
      </c>
      <c r="J805" s="66">
        <v>511.7</v>
      </c>
      <c r="K805" s="61">
        <v>388.3</v>
      </c>
      <c r="L805" s="65">
        <v>8</v>
      </c>
      <c r="M805" s="66">
        <v>31400</v>
      </c>
      <c r="N805" s="66">
        <v>0</v>
      </c>
      <c r="O805" s="66">
        <v>0</v>
      </c>
      <c r="P805" s="66">
        <f t="shared" si="117"/>
        <v>31400</v>
      </c>
      <c r="Q805" s="70">
        <f t="shared" si="115"/>
        <v>61.364080515927306</v>
      </c>
      <c r="R805" s="61">
        <v>11111.76</v>
      </c>
      <c r="S805" s="61">
        <v>2019</v>
      </c>
      <c r="T805" s="32"/>
    </row>
    <row r="806" spans="1:20" s="2" customFormat="1" ht="12.75" customHeight="1" x14ac:dyDescent="0.2">
      <c r="A806" s="61">
        <f t="shared" si="116"/>
        <v>18</v>
      </c>
      <c r="B806" s="64" t="s">
        <v>783</v>
      </c>
      <c r="C806" s="61" t="s">
        <v>779</v>
      </c>
      <c r="D806" s="61"/>
      <c r="E806" s="61" t="s">
        <v>43</v>
      </c>
      <c r="F806" s="64" t="s">
        <v>54</v>
      </c>
      <c r="G806" s="61">
        <v>2</v>
      </c>
      <c r="H806" s="65">
        <v>2</v>
      </c>
      <c r="I806" s="66">
        <v>579</v>
      </c>
      <c r="J806" s="66">
        <v>540.01</v>
      </c>
      <c r="K806" s="61">
        <v>75.2</v>
      </c>
      <c r="L806" s="65">
        <v>8</v>
      </c>
      <c r="M806" s="66">
        <v>29334</v>
      </c>
      <c r="N806" s="66">
        <v>0</v>
      </c>
      <c r="O806" s="66">
        <v>0</v>
      </c>
      <c r="P806" s="66">
        <f t="shared" si="117"/>
        <v>29334</v>
      </c>
      <c r="Q806" s="70">
        <f t="shared" si="115"/>
        <v>54.321216273772706</v>
      </c>
      <c r="R806" s="61">
        <v>11111.76</v>
      </c>
      <c r="S806" s="61">
        <v>2019</v>
      </c>
      <c r="T806" s="32"/>
    </row>
    <row r="807" spans="1:20" s="2" customFormat="1" ht="12.75" customHeight="1" x14ac:dyDescent="0.2">
      <c r="A807" s="61">
        <f t="shared" si="116"/>
        <v>19</v>
      </c>
      <c r="B807" s="64" t="s">
        <v>784</v>
      </c>
      <c r="C807" s="61" t="s">
        <v>779</v>
      </c>
      <c r="D807" s="61"/>
      <c r="E807" s="61" t="s">
        <v>43</v>
      </c>
      <c r="F807" s="64" t="s">
        <v>54</v>
      </c>
      <c r="G807" s="61">
        <v>2</v>
      </c>
      <c r="H807" s="65">
        <v>2</v>
      </c>
      <c r="I807" s="66">
        <v>553.79999999999995</v>
      </c>
      <c r="J807" s="66">
        <v>522.9</v>
      </c>
      <c r="K807" s="61">
        <v>446.2</v>
      </c>
      <c r="L807" s="65">
        <v>8</v>
      </c>
      <c r="M807" s="66">
        <v>24888</v>
      </c>
      <c r="N807" s="66">
        <v>0</v>
      </c>
      <c r="O807" s="66">
        <v>0</v>
      </c>
      <c r="P807" s="66">
        <f t="shared" si="117"/>
        <v>24888</v>
      </c>
      <c r="Q807" s="70">
        <f t="shared" si="115"/>
        <v>47.596098680436029</v>
      </c>
      <c r="R807" s="61">
        <v>11111.76</v>
      </c>
      <c r="S807" s="61">
        <v>2019</v>
      </c>
      <c r="T807" s="32"/>
    </row>
    <row r="808" spans="1:20" s="2" customFormat="1" ht="12.75" customHeight="1" x14ac:dyDescent="0.2">
      <c r="A808" s="61">
        <f t="shared" si="116"/>
        <v>20</v>
      </c>
      <c r="B808" s="64" t="s">
        <v>785</v>
      </c>
      <c r="C808" s="61" t="s">
        <v>779</v>
      </c>
      <c r="D808" s="61"/>
      <c r="E808" s="61" t="s">
        <v>43</v>
      </c>
      <c r="F808" s="64" t="s">
        <v>54</v>
      </c>
      <c r="G808" s="61">
        <v>2</v>
      </c>
      <c r="H808" s="65">
        <v>2</v>
      </c>
      <c r="I808" s="66">
        <v>578</v>
      </c>
      <c r="J808" s="66">
        <v>543.79999999999995</v>
      </c>
      <c r="K808" s="66">
        <v>30.4</v>
      </c>
      <c r="L808" s="65">
        <v>8</v>
      </c>
      <c r="M808" s="66">
        <v>25408</v>
      </c>
      <c r="N808" s="66">
        <v>0</v>
      </c>
      <c r="O808" s="66">
        <v>0</v>
      </c>
      <c r="P808" s="66">
        <f t="shared" si="117"/>
        <v>25408</v>
      </c>
      <c r="Q808" s="70">
        <f t="shared" si="115"/>
        <v>46.723059948510489</v>
      </c>
      <c r="R808" s="61">
        <v>11111.76</v>
      </c>
      <c r="S808" s="61">
        <v>2019</v>
      </c>
      <c r="T808" s="32"/>
    </row>
    <row r="809" spans="1:20" s="2" customFormat="1" ht="12.75" customHeight="1" x14ac:dyDescent="0.2">
      <c r="A809" s="61">
        <f t="shared" si="116"/>
        <v>21</v>
      </c>
      <c r="B809" s="64" t="s">
        <v>786</v>
      </c>
      <c r="C809" s="61" t="s">
        <v>787</v>
      </c>
      <c r="D809" s="61"/>
      <c r="E809" s="61" t="s">
        <v>43</v>
      </c>
      <c r="F809" s="64" t="s">
        <v>79</v>
      </c>
      <c r="G809" s="61">
        <v>5</v>
      </c>
      <c r="H809" s="65">
        <v>5</v>
      </c>
      <c r="I809" s="66">
        <v>3513.7</v>
      </c>
      <c r="J809" s="66">
        <v>2830.12</v>
      </c>
      <c r="K809" s="61">
        <v>2644.74</v>
      </c>
      <c r="L809" s="65">
        <v>42</v>
      </c>
      <c r="M809" s="66">
        <v>15263120.172</v>
      </c>
      <c r="N809" s="66">
        <v>0</v>
      </c>
      <c r="O809" s="66">
        <v>0</v>
      </c>
      <c r="P809" s="66">
        <f t="shared" si="117"/>
        <v>15263120.172</v>
      </c>
      <c r="Q809" s="70">
        <f t="shared" si="115"/>
        <v>5393.1</v>
      </c>
      <c r="R809" s="61">
        <v>11111.76</v>
      </c>
      <c r="S809" s="61">
        <v>2019</v>
      </c>
      <c r="T809" s="32"/>
    </row>
    <row r="810" spans="1:20" s="2" customFormat="1" ht="12.75" customHeight="1" x14ac:dyDescent="0.2">
      <c r="A810" s="245" t="s">
        <v>788</v>
      </c>
      <c r="B810" s="245"/>
      <c r="C810" s="45">
        <v>21</v>
      </c>
      <c r="D810" s="45"/>
      <c r="E810" s="45"/>
      <c r="F810" s="43"/>
      <c r="G810" s="45"/>
      <c r="H810" s="46"/>
      <c r="I810" s="50">
        <f>SUM(I789:I809)</f>
        <v>12909.52</v>
      </c>
      <c r="J810" s="50">
        <f>SUM(J789:J809)</f>
        <v>11591.54</v>
      </c>
      <c r="K810" s="50">
        <f>SUM(K789:K809)</f>
        <v>8873.39</v>
      </c>
      <c r="L810" s="100">
        <f>SUM(L789:L809)</f>
        <v>202</v>
      </c>
      <c r="M810" s="50">
        <f>SUM(M789:M809)</f>
        <v>16568282.422280001</v>
      </c>
      <c r="N810" s="45"/>
      <c r="O810" s="45"/>
      <c r="P810" s="50">
        <f>SUM(P789:P809)</f>
        <v>16568282.422280001</v>
      </c>
      <c r="Q810" s="82"/>
      <c r="R810" s="82"/>
      <c r="S810" s="45"/>
      <c r="T810" s="32"/>
    </row>
    <row r="811" spans="1:20" s="2" customFormat="1" ht="12.75" customHeight="1" x14ac:dyDescent="0.2">
      <c r="A811" s="61">
        <v>1</v>
      </c>
      <c r="B811" s="64" t="s">
        <v>789</v>
      </c>
      <c r="C811" s="61">
        <v>1938</v>
      </c>
      <c r="D811" s="24"/>
      <c r="E811" s="61" t="s">
        <v>43</v>
      </c>
      <c r="F811" s="64" t="s">
        <v>324</v>
      </c>
      <c r="G811" s="61">
        <v>1</v>
      </c>
      <c r="H811" s="61">
        <v>2</v>
      </c>
      <c r="I811" s="66">
        <v>176.1</v>
      </c>
      <c r="J811" s="66">
        <v>139.1</v>
      </c>
      <c r="K811" s="61">
        <v>17.3</v>
      </c>
      <c r="L811" s="61">
        <v>7</v>
      </c>
      <c r="M811" s="66">
        <f>'Раздел 2'!C811</f>
        <v>13435.48</v>
      </c>
      <c r="N811" s="66">
        <v>0</v>
      </c>
      <c r="O811" s="66">
        <v>0</v>
      </c>
      <c r="P811" s="66">
        <f t="shared" ref="P811:P840" si="118">M811</f>
        <v>13435.48</v>
      </c>
      <c r="Q811" s="70">
        <f t="shared" ref="Q811:Q840" si="119">P811/J811</f>
        <v>96.588641265276777</v>
      </c>
      <c r="R811" s="61">
        <v>11111.76</v>
      </c>
      <c r="S811" s="61">
        <v>2020</v>
      </c>
      <c r="T811" s="32"/>
    </row>
    <row r="812" spans="1:20" s="2" customFormat="1" ht="12.75" customHeight="1" x14ac:dyDescent="0.2">
      <c r="A812" s="61">
        <f t="shared" ref="A812:A840" si="120">A811+1</f>
        <v>2</v>
      </c>
      <c r="B812" s="64" t="s">
        <v>790</v>
      </c>
      <c r="C812" s="61" t="s">
        <v>779</v>
      </c>
      <c r="D812" s="24"/>
      <c r="E812" s="61" t="s">
        <v>43</v>
      </c>
      <c r="F812" s="64" t="s">
        <v>54</v>
      </c>
      <c r="G812" s="61">
        <v>2</v>
      </c>
      <c r="H812" s="61">
        <v>1</v>
      </c>
      <c r="I812" s="66">
        <v>567</v>
      </c>
      <c r="J812" s="66">
        <v>537</v>
      </c>
      <c r="K812" s="61">
        <v>351.2</v>
      </c>
      <c r="L812" s="61">
        <v>11</v>
      </c>
      <c r="M812" s="66">
        <f>'Раздел 2'!C812</f>
        <v>51869.35</v>
      </c>
      <c r="N812" s="66">
        <v>0</v>
      </c>
      <c r="O812" s="66">
        <v>0</v>
      </c>
      <c r="P812" s="66">
        <f t="shared" si="118"/>
        <v>51869.35</v>
      </c>
      <c r="Q812" s="70">
        <f t="shared" si="119"/>
        <v>96.590968342644317</v>
      </c>
      <c r="R812" s="61">
        <v>11111.76</v>
      </c>
      <c r="S812" s="61">
        <v>2020</v>
      </c>
      <c r="T812" s="32"/>
    </row>
    <row r="813" spans="1:20" s="2" customFormat="1" ht="12.75" customHeight="1" x14ac:dyDescent="0.2">
      <c r="A813" s="61">
        <f t="shared" si="120"/>
        <v>3</v>
      </c>
      <c r="B813" s="64" t="s">
        <v>791</v>
      </c>
      <c r="C813" s="61" t="s">
        <v>779</v>
      </c>
      <c r="D813" s="24"/>
      <c r="E813" s="61" t="s">
        <v>43</v>
      </c>
      <c r="F813" s="64" t="s">
        <v>54</v>
      </c>
      <c r="G813" s="61">
        <v>2</v>
      </c>
      <c r="H813" s="61">
        <v>1</v>
      </c>
      <c r="I813" s="66">
        <v>358.6</v>
      </c>
      <c r="J813" s="66">
        <v>338.6</v>
      </c>
      <c r="K813" s="61">
        <v>260.60000000000002</v>
      </c>
      <c r="L813" s="61">
        <v>6</v>
      </c>
      <c r="M813" s="66">
        <f>'Раздел 2'!C813</f>
        <v>32705.65</v>
      </c>
      <c r="N813" s="66">
        <v>0</v>
      </c>
      <c r="O813" s="66">
        <v>0</v>
      </c>
      <c r="P813" s="66">
        <f t="shared" si="118"/>
        <v>32705.65</v>
      </c>
      <c r="Q813" s="70">
        <f t="shared" si="119"/>
        <v>96.59081512108682</v>
      </c>
      <c r="R813" s="61">
        <v>11111.76</v>
      </c>
      <c r="S813" s="61">
        <v>2020</v>
      </c>
      <c r="T813" s="32"/>
    </row>
    <row r="814" spans="1:20" s="2" customFormat="1" ht="12.75" customHeight="1" x14ac:dyDescent="0.2">
      <c r="A814" s="61">
        <f t="shared" si="120"/>
        <v>4</v>
      </c>
      <c r="B814" s="64" t="s">
        <v>792</v>
      </c>
      <c r="C814" s="61" t="s">
        <v>141</v>
      </c>
      <c r="D814" s="24"/>
      <c r="E814" s="61" t="s">
        <v>43</v>
      </c>
      <c r="F814" s="64" t="s">
        <v>54</v>
      </c>
      <c r="G814" s="61">
        <v>2</v>
      </c>
      <c r="H814" s="61">
        <v>1</v>
      </c>
      <c r="I814" s="66">
        <v>572.20000000000005</v>
      </c>
      <c r="J814" s="66">
        <v>542.20000000000005</v>
      </c>
      <c r="K814" s="61">
        <v>374.36</v>
      </c>
      <c r="L814" s="61">
        <v>14</v>
      </c>
      <c r="M814" s="66">
        <f>'Раздел 2'!C814</f>
        <v>52370.83</v>
      </c>
      <c r="N814" s="66">
        <v>0</v>
      </c>
      <c r="O814" s="66">
        <v>0</v>
      </c>
      <c r="P814" s="66">
        <f t="shared" si="118"/>
        <v>52370.83</v>
      </c>
      <c r="Q814" s="70">
        <f t="shared" si="119"/>
        <v>96.589505717447437</v>
      </c>
      <c r="R814" s="61">
        <v>11111.76</v>
      </c>
      <c r="S814" s="61">
        <v>2020</v>
      </c>
      <c r="T814" s="32"/>
    </row>
    <row r="815" spans="1:20" s="2" customFormat="1" ht="12.75" customHeight="1" x14ac:dyDescent="0.2">
      <c r="A815" s="61">
        <f t="shared" si="120"/>
        <v>5</v>
      </c>
      <c r="B815" s="64" t="s">
        <v>793</v>
      </c>
      <c r="C815" s="61" t="s">
        <v>139</v>
      </c>
      <c r="D815" s="24"/>
      <c r="E815" s="61" t="s">
        <v>43</v>
      </c>
      <c r="F815" s="64" t="s">
        <v>54</v>
      </c>
      <c r="G815" s="61">
        <v>2</v>
      </c>
      <c r="H815" s="61">
        <v>2</v>
      </c>
      <c r="I815" s="66">
        <v>565.4</v>
      </c>
      <c r="J815" s="66">
        <v>535.4</v>
      </c>
      <c r="K815" s="66">
        <v>0</v>
      </c>
      <c r="L815" s="61">
        <v>8</v>
      </c>
      <c r="M815" s="66">
        <f>'Раздел 2'!C815</f>
        <v>51681.29</v>
      </c>
      <c r="N815" s="66">
        <v>0</v>
      </c>
      <c r="O815" s="66">
        <v>0</v>
      </c>
      <c r="P815" s="66">
        <f t="shared" si="118"/>
        <v>51681.29</v>
      </c>
      <c r="Q815" s="70">
        <f t="shared" si="119"/>
        <v>96.528371311169224</v>
      </c>
      <c r="R815" s="61">
        <v>11111.76</v>
      </c>
      <c r="S815" s="61">
        <v>2020</v>
      </c>
      <c r="T815" s="32"/>
    </row>
    <row r="816" spans="1:20" s="2" customFormat="1" ht="12.75" customHeight="1" x14ac:dyDescent="0.2">
      <c r="A816" s="61">
        <f t="shared" si="120"/>
        <v>6</v>
      </c>
      <c r="B816" s="64" t="s">
        <v>794</v>
      </c>
      <c r="C816" s="61">
        <v>1959</v>
      </c>
      <c r="D816" s="24"/>
      <c r="E816" s="61" t="s">
        <v>43</v>
      </c>
      <c r="F816" s="64" t="s">
        <v>324</v>
      </c>
      <c r="G816" s="61">
        <v>2</v>
      </c>
      <c r="H816" s="61">
        <v>1</v>
      </c>
      <c r="I816" s="66">
        <v>334</v>
      </c>
      <c r="J816" s="66">
        <v>274.2</v>
      </c>
      <c r="K816" s="66">
        <v>0</v>
      </c>
      <c r="L816" s="61">
        <v>1</v>
      </c>
      <c r="M816" s="66">
        <f>'Раздел 2'!C816</f>
        <v>15875.22</v>
      </c>
      <c r="N816" s="66">
        <v>0</v>
      </c>
      <c r="O816" s="66">
        <v>0</v>
      </c>
      <c r="P816" s="66">
        <f t="shared" si="118"/>
        <v>15875.22</v>
      </c>
      <c r="Q816" s="70">
        <f t="shared" si="119"/>
        <v>57.896498905908096</v>
      </c>
      <c r="R816" s="61">
        <v>11111.76</v>
      </c>
      <c r="S816" s="61">
        <v>2020</v>
      </c>
      <c r="T816" s="32"/>
    </row>
    <row r="817" spans="1:20" s="2" customFormat="1" ht="12.75" customHeight="1" x14ac:dyDescent="0.2">
      <c r="A817" s="61">
        <f t="shared" si="120"/>
        <v>7</v>
      </c>
      <c r="B817" s="64" t="s">
        <v>795</v>
      </c>
      <c r="C817" s="61">
        <v>1964</v>
      </c>
      <c r="D817" s="24"/>
      <c r="E817" s="61" t="s">
        <v>43</v>
      </c>
      <c r="F817" s="64" t="s">
        <v>324</v>
      </c>
      <c r="G817" s="61">
        <v>2</v>
      </c>
      <c r="H817" s="61">
        <v>2</v>
      </c>
      <c r="I817" s="66">
        <v>381</v>
      </c>
      <c r="J817" s="66">
        <v>361</v>
      </c>
      <c r="K817" s="66">
        <v>0</v>
      </c>
      <c r="L817" s="61">
        <v>8</v>
      </c>
      <c r="M817" s="66">
        <f>'Раздел 2'!C817</f>
        <v>116814.55</v>
      </c>
      <c r="N817" s="66">
        <v>0</v>
      </c>
      <c r="O817" s="66">
        <v>0</v>
      </c>
      <c r="P817" s="66">
        <f t="shared" si="118"/>
        <v>116814.55</v>
      </c>
      <c r="Q817" s="70">
        <f t="shared" si="119"/>
        <v>323.58601108033241</v>
      </c>
      <c r="R817" s="61">
        <v>11112.76</v>
      </c>
      <c r="S817" s="61">
        <v>2020</v>
      </c>
      <c r="T817" s="32"/>
    </row>
    <row r="818" spans="1:20" s="2" customFormat="1" ht="12.75" customHeight="1" x14ac:dyDescent="0.2">
      <c r="A818" s="61">
        <f t="shared" si="120"/>
        <v>8</v>
      </c>
      <c r="B818" s="64" t="s">
        <v>796</v>
      </c>
      <c r="C818" s="61">
        <v>1963</v>
      </c>
      <c r="D818" s="24"/>
      <c r="E818" s="61" t="s">
        <v>43</v>
      </c>
      <c r="F818" s="64" t="s">
        <v>163</v>
      </c>
      <c r="G818" s="61">
        <v>2</v>
      </c>
      <c r="H818" s="61">
        <v>2</v>
      </c>
      <c r="I818" s="66">
        <v>527.5</v>
      </c>
      <c r="J818" s="66">
        <v>466.8</v>
      </c>
      <c r="K818" s="66">
        <v>256</v>
      </c>
      <c r="L818" s="61">
        <v>12</v>
      </c>
      <c r="M818" s="66">
        <f>'Раздел 2'!C818</f>
        <v>151049.94</v>
      </c>
      <c r="N818" s="66">
        <v>0</v>
      </c>
      <c r="O818" s="66">
        <v>0</v>
      </c>
      <c r="P818" s="66">
        <f t="shared" si="118"/>
        <v>151049.94</v>
      </c>
      <c r="Q818" s="70">
        <f t="shared" si="119"/>
        <v>323.58598971722364</v>
      </c>
      <c r="R818" s="61">
        <v>11113.76</v>
      </c>
      <c r="S818" s="61">
        <v>2020</v>
      </c>
      <c r="T818" s="32"/>
    </row>
    <row r="819" spans="1:20" s="2" customFormat="1" ht="12.75" customHeight="1" x14ac:dyDescent="0.2">
      <c r="A819" s="61">
        <f t="shared" si="120"/>
        <v>9</v>
      </c>
      <c r="B819" s="64" t="s">
        <v>797</v>
      </c>
      <c r="C819" s="61">
        <v>1970</v>
      </c>
      <c r="D819" s="24"/>
      <c r="E819" s="61" t="s">
        <v>43</v>
      </c>
      <c r="F819" s="64" t="s">
        <v>798</v>
      </c>
      <c r="G819" s="61">
        <v>2</v>
      </c>
      <c r="H819" s="61">
        <v>1</v>
      </c>
      <c r="I819" s="66">
        <v>337</v>
      </c>
      <c r="J819" s="66">
        <v>214</v>
      </c>
      <c r="K819" s="66">
        <v>0</v>
      </c>
      <c r="L819" s="61">
        <v>1</v>
      </c>
      <c r="M819" s="66">
        <f>'Раздел 2'!C819</f>
        <v>70774</v>
      </c>
      <c r="N819" s="66">
        <v>0</v>
      </c>
      <c r="O819" s="66">
        <v>0</v>
      </c>
      <c r="P819" s="66">
        <f t="shared" si="118"/>
        <v>70774</v>
      </c>
      <c r="Q819" s="70">
        <f t="shared" si="119"/>
        <v>330.71962616822429</v>
      </c>
      <c r="R819" s="61">
        <v>11114.76</v>
      </c>
      <c r="S819" s="61">
        <v>2020</v>
      </c>
      <c r="T819" s="32"/>
    </row>
    <row r="820" spans="1:20" s="2" customFormat="1" ht="12.75" customHeight="1" x14ac:dyDescent="0.2">
      <c r="A820" s="61">
        <f t="shared" si="120"/>
        <v>10</v>
      </c>
      <c r="B820" s="64" t="s">
        <v>799</v>
      </c>
      <c r="C820" s="61">
        <v>1972</v>
      </c>
      <c r="D820" s="24"/>
      <c r="E820" s="61" t="s">
        <v>43</v>
      </c>
      <c r="F820" s="64" t="s">
        <v>303</v>
      </c>
      <c r="G820" s="61">
        <v>2</v>
      </c>
      <c r="H820" s="61">
        <v>2</v>
      </c>
      <c r="I820" s="66">
        <v>385.9</v>
      </c>
      <c r="J820" s="66">
        <v>385.9</v>
      </c>
      <c r="K820" s="66">
        <v>285</v>
      </c>
      <c r="L820" s="61">
        <v>9</v>
      </c>
      <c r="M820" s="66">
        <f>'Раздел 2'!C820</f>
        <v>124871.84</v>
      </c>
      <c r="N820" s="66">
        <v>0</v>
      </c>
      <c r="O820" s="66">
        <v>0</v>
      </c>
      <c r="P820" s="66">
        <f t="shared" si="118"/>
        <v>124871.84</v>
      </c>
      <c r="Q820" s="70">
        <f t="shared" si="119"/>
        <v>323.58600673749675</v>
      </c>
      <c r="R820" s="61">
        <v>11115.76</v>
      </c>
      <c r="S820" s="61">
        <v>2020</v>
      </c>
      <c r="T820" s="32"/>
    </row>
    <row r="821" spans="1:20" s="2" customFormat="1" ht="12.75" customHeight="1" x14ac:dyDescent="0.2">
      <c r="A821" s="61">
        <f t="shared" si="120"/>
        <v>11</v>
      </c>
      <c r="B821" s="64" t="s">
        <v>800</v>
      </c>
      <c r="C821" s="61">
        <v>1972</v>
      </c>
      <c r="D821" s="24"/>
      <c r="E821" s="61" t="s">
        <v>43</v>
      </c>
      <c r="F821" s="64" t="s">
        <v>202</v>
      </c>
      <c r="G821" s="61">
        <v>2</v>
      </c>
      <c r="H821" s="61">
        <v>2</v>
      </c>
      <c r="I821" s="66">
        <v>512.20000000000005</v>
      </c>
      <c r="J821" s="66">
        <v>295.2</v>
      </c>
      <c r="K821" s="66">
        <v>0</v>
      </c>
      <c r="L821" s="61">
        <v>13</v>
      </c>
      <c r="M821" s="66">
        <f>'Раздел 2'!C821</f>
        <v>78656</v>
      </c>
      <c r="N821" s="66">
        <v>0</v>
      </c>
      <c r="O821" s="66">
        <v>0</v>
      </c>
      <c r="P821" s="66">
        <f t="shared" si="118"/>
        <v>78656</v>
      </c>
      <c r="Q821" s="70">
        <f t="shared" si="119"/>
        <v>266.44986449864501</v>
      </c>
      <c r="R821" s="61">
        <v>11116.76</v>
      </c>
      <c r="S821" s="61">
        <v>2020</v>
      </c>
      <c r="T821" s="32"/>
    </row>
    <row r="822" spans="1:20" s="79" customFormat="1" ht="18.75" customHeight="1" x14ac:dyDescent="0.2">
      <c r="A822" s="74">
        <f t="shared" si="120"/>
        <v>12</v>
      </c>
      <c r="B822" s="75" t="s">
        <v>801</v>
      </c>
      <c r="C822" s="74">
        <v>1958</v>
      </c>
      <c r="D822" s="98"/>
      <c r="E822" s="74" t="s">
        <v>43</v>
      </c>
      <c r="F822" s="75" t="s">
        <v>202</v>
      </c>
      <c r="G822" s="74">
        <v>3</v>
      </c>
      <c r="H822" s="74">
        <v>3</v>
      </c>
      <c r="I822" s="76">
        <v>2191.6999999999998</v>
      </c>
      <c r="J822" s="76">
        <v>2191</v>
      </c>
      <c r="K822" s="76">
        <v>1866.81</v>
      </c>
      <c r="L822" s="74">
        <v>30</v>
      </c>
      <c r="M822" s="66">
        <f>'Раздел 2'!C822</f>
        <v>16775152.880000001</v>
      </c>
      <c r="N822" s="76">
        <v>0</v>
      </c>
      <c r="O822" s="76">
        <v>0</v>
      </c>
      <c r="P822" s="76">
        <f t="shared" si="118"/>
        <v>16775152.880000001</v>
      </c>
      <c r="Q822" s="77">
        <f t="shared" si="119"/>
        <v>7656.3910908261068</v>
      </c>
      <c r="R822" s="74">
        <v>11117.76</v>
      </c>
      <c r="S822" s="74">
        <v>2020</v>
      </c>
      <c r="T822" s="78"/>
    </row>
    <row r="823" spans="1:20" s="2" customFormat="1" ht="12.75" customHeight="1" x14ac:dyDescent="0.2">
      <c r="A823" s="61">
        <f t="shared" si="120"/>
        <v>13</v>
      </c>
      <c r="B823" s="64" t="s">
        <v>802</v>
      </c>
      <c r="C823" s="61">
        <v>1954</v>
      </c>
      <c r="D823" s="24"/>
      <c r="E823" s="61" t="s">
        <v>43</v>
      </c>
      <c r="F823" s="64" t="s">
        <v>202</v>
      </c>
      <c r="G823" s="61">
        <v>2</v>
      </c>
      <c r="H823" s="61">
        <v>2</v>
      </c>
      <c r="I823" s="66">
        <v>439.4</v>
      </c>
      <c r="J823" s="66">
        <v>394.5</v>
      </c>
      <c r="K823" s="66">
        <v>394.5</v>
      </c>
      <c r="L823" s="61">
        <v>8</v>
      </c>
      <c r="M823" s="66">
        <f>'Раздел 2'!C823</f>
        <v>5895771.5536840009</v>
      </c>
      <c r="N823" s="66">
        <v>0</v>
      </c>
      <c r="O823" s="66">
        <v>0</v>
      </c>
      <c r="P823" s="66">
        <f t="shared" si="118"/>
        <v>5895771.5536840009</v>
      </c>
      <c r="Q823" s="70">
        <f t="shared" si="119"/>
        <v>14944.921555599496</v>
      </c>
      <c r="R823" s="61">
        <v>11118.76</v>
      </c>
      <c r="S823" s="61">
        <v>2020</v>
      </c>
      <c r="T823" s="32"/>
    </row>
    <row r="824" spans="1:20" s="2" customFormat="1" ht="12.75" customHeight="1" x14ac:dyDescent="0.2">
      <c r="A824" s="61">
        <f t="shared" si="120"/>
        <v>14</v>
      </c>
      <c r="B824" s="64" t="s">
        <v>803</v>
      </c>
      <c r="C824" s="61">
        <v>1953</v>
      </c>
      <c r="D824" s="24"/>
      <c r="E824" s="61" t="s">
        <v>43</v>
      </c>
      <c r="F824" s="64" t="s">
        <v>202</v>
      </c>
      <c r="G824" s="61">
        <v>2</v>
      </c>
      <c r="H824" s="61">
        <v>2</v>
      </c>
      <c r="I824" s="66">
        <v>659</v>
      </c>
      <c r="J824" s="66">
        <v>518.20000000000005</v>
      </c>
      <c r="K824" s="66">
        <v>425.2</v>
      </c>
      <c r="L824" s="61">
        <v>13</v>
      </c>
      <c r="M824" s="66">
        <f>'Раздел 2'!C824</f>
        <v>7051953.2300000014</v>
      </c>
      <c r="N824" s="66">
        <v>0</v>
      </c>
      <c r="O824" s="66">
        <v>0</v>
      </c>
      <c r="P824" s="66">
        <f t="shared" si="118"/>
        <v>7051953.2300000014</v>
      </c>
      <c r="Q824" s="70">
        <f t="shared" si="119"/>
        <v>13608.55505596295</v>
      </c>
      <c r="R824" s="61">
        <v>11119.76</v>
      </c>
      <c r="S824" s="61">
        <v>2020</v>
      </c>
      <c r="T824" s="32"/>
    </row>
    <row r="825" spans="1:20" s="2" customFormat="1" ht="12.75" customHeight="1" x14ac:dyDescent="0.2">
      <c r="A825" s="61">
        <f t="shared" si="120"/>
        <v>15</v>
      </c>
      <c r="B825" s="64" t="s">
        <v>804</v>
      </c>
      <c r="C825" s="61">
        <v>1953</v>
      </c>
      <c r="D825" s="24"/>
      <c r="E825" s="61" t="s">
        <v>43</v>
      </c>
      <c r="F825" s="64" t="s">
        <v>202</v>
      </c>
      <c r="G825" s="61">
        <v>2</v>
      </c>
      <c r="H825" s="61">
        <v>2</v>
      </c>
      <c r="I825" s="66">
        <v>650.1</v>
      </c>
      <c r="J825" s="66">
        <v>508.9</v>
      </c>
      <c r="K825" s="66">
        <v>0</v>
      </c>
      <c r="L825" s="61">
        <v>13</v>
      </c>
      <c r="M825" s="66">
        <f>'Раздел 2'!C825</f>
        <v>7356027.6900000004</v>
      </c>
      <c r="N825" s="66">
        <v>0</v>
      </c>
      <c r="O825" s="66">
        <v>0</v>
      </c>
      <c r="P825" s="66">
        <f t="shared" si="118"/>
        <v>7356027.6900000004</v>
      </c>
      <c r="Q825" s="70">
        <f t="shared" si="119"/>
        <v>14454.760640597367</v>
      </c>
      <c r="R825" s="61">
        <v>11120.76</v>
      </c>
      <c r="S825" s="61">
        <v>2020</v>
      </c>
      <c r="T825" s="32"/>
    </row>
    <row r="826" spans="1:20" s="2" customFormat="1" ht="12.75" customHeight="1" x14ac:dyDescent="0.2">
      <c r="A826" s="61">
        <f t="shared" si="120"/>
        <v>16</v>
      </c>
      <c r="B826" s="64" t="s">
        <v>805</v>
      </c>
      <c r="C826" s="61">
        <v>1959</v>
      </c>
      <c r="D826" s="24"/>
      <c r="E826" s="61" t="s">
        <v>43</v>
      </c>
      <c r="F826" s="64" t="s">
        <v>202</v>
      </c>
      <c r="G826" s="61">
        <v>3</v>
      </c>
      <c r="H826" s="61">
        <v>2</v>
      </c>
      <c r="I826" s="66">
        <v>864.6</v>
      </c>
      <c r="J826" s="66">
        <v>777</v>
      </c>
      <c r="K826" s="66">
        <v>777.38</v>
      </c>
      <c r="L826" s="61">
        <v>16</v>
      </c>
      <c r="M826" s="66">
        <f>'Раздел 2'!C826</f>
        <v>8835199.2899999991</v>
      </c>
      <c r="N826" s="66">
        <v>0</v>
      </c>
      <c r="O826" s="66">
        <v>0</v>
      </c>
      <c r="P826" s="66">
        <f t="shared" si="118"/>
        <v>8835199.2899999991</v>
      </c>
      <c r="Q826" s="70">
        <f t="shared" si="119"/>
        <v>11370.912857142856</v>
      </c>
      <c r="R826" s="61">
        <v>11121.76</v>
      </c>
      <c r="S826" s="61">
        <v>2020</v>
      </c>
      <c r="T826" s="32"/>
    </row>
    <row r="827" spans="1:20" s="2" customFormat="1" ht="12.75" customHeight="1" x14ac:dyDescent="0.2">
      <c r="A827" s="61">
        <f t="shared" si="120"/>
        <v>17</v>
      </c>
      <c r="B827" s="64" t="s">
        <v>806</v>
      </c>
      <c r="C827" s="61">
        <v>1969</v>
      </c>
      <c r="D827" s="24"/>
      <c r="E827" s="61" t="s">
        <v>43</v>
      </c>
      <c r="F827" s="64" t="s">
        <v>183</v>
      </c>
      <c r="G827" s="61">
        <v>2</v>
      </c>
      <c r="H827" s="61">
        <v>3</v>
      </c>
      <c r="I827" s="66">
        <v>476.3</v>
      </c>
      <c r="J827" s="66">
        <v>398.7</v>
      </c>
      <c r="K827" s="66">
        <v>188.2</v>
      </c>
      <c r="L827" s="61">
        <v>15</v>
      </c>
      <c r="M827" s="66">
        <f>'Раздел 2'!C827</f>
        <v>129013.74</v>
      </c>
      <c r="N827" s="66">
        <v>0</v>
      </c>
      <c r="O827" s="66">
        <v>0</v>
      </c>
      <c r="P827" s="66">
        <f t="shared" si="118"/>
        <v>129013.74</v>
      </c>
      <c r="Q827" s="70">
        <f t="shared" si="119"/>
        <v>323.58600451467271</v>
      </c>
      <c r="R827" s="61">
        <v>11122.76</v>
      </c>
      <c r="S827" s="61">
        <v>2020</v>
      </c>
      <c r="T827" s="32"/>
    </row>
    <row r="828" spans="1:20" s="2" customFormat="1" ht="12.75" customHeight="1" x14ac:dyDescent="0.2">
      <c r="A828" s="61">
        <f t="shared" si="120"/>
        <v>18</v>
      </c>
      <c r="B828" s="64" t="s">
        <v>807</v>
      </c>
      <c r="C828" s="61">
        <v>1936</v>
      </c>
      <c r="D828" s="24"/>
      <c r="E828" s="61" t="s">
        <v>43</v>
      </c>
      <c r="F828" s="64" t="s">
        <v>310</v>
      </c>
      <c r="G828" s="61">
        <v>2</v>
      </c>
      <c r="H828" s="61">
        <v>2</v>
      </c>
      <c r="I828" s="66">
        <v>563.70000000000005</v>
      </c>
      <c r="J828" s="66">
        <v>533.70000000000005</v>
      </c>
      <c r="K828" s="66">
        <v>69.3</v>
      </c>
      <c r="L828" s="61">
        <v>8</v>
      </c>
      <c r="M828" s="66">
        <f>'Раздел 2'!C828</f>
        <v>172697.85</v>
      </c>
      <c r="N828" s="66">
        <v>0</v>
      </c>
      <c r="O828" s="66">
        <v>0</v>
      </c>
      <c r="P828" s="66">
        <f t="shared" si="118"/>
        <v>172697.85</v>
      </c>
      <c r="Q828" s="70">
        <f t="shared" si="119"/>
        <v>323.58600337268126</v>
      </c>
      <c r="R828" s="61">
        <v>11124.76</v>
      </c>
      <c r="S828" s="61">
        <v>2020</v>
      </c>
      <c r="T828" s="32"/>
    </row>
    <row r="829" spans="1:20" s="2" customFormat="1" ht="12.75" customHeight="1" x14ac:dyDescent="0.2">
      <c r="A829" s="61">
        <f t="shared" si="120"/>
        <v>19</v>
      </c>
      <c r="B829" s="64" t="s">
        <v>808</v>
      </c>
      <c r="C829" s="61">
        <v>1937</v>
      </c>
      <c r="D829" s="24"/>
      <c r="E829" s="61" t="s">
        <v>43</v>
      </c>
      <c r="F829" s="64" t="s">
        <v>202</v>
      </c>
      <c r="G829" s="61">
        <v>4</v>
      </c>
      <c r="H829" s="61">
        <v>5</v>
      </c>
      <c r="I829" s="66">
        <v>3521.6</v>
      </c>
      <c r="J829" s="66">
        <v>2851</v>
      </c>
      <c r="K829" s="66">
        <v>2371.6999999999998</v>
      </c>
      <c r="L829" s="61">
        <v>41</v>
      </c>
      <c r="M829" s="66">
        <f>'Раздел 2'!C829</f>
        <v>34499217.400000006</v>
      </c>
      <c r="N829" s="66">
        <v>0</v>
      </c>
      <c r="O829" s="66">
        <v>0</v>
      </c>
      <c r="P829" s="66">
        <f t="shared" si="118"/>
        <v>34499217.400000006</v>
      </c>
      <c r="Q829" s="70">
        <f t="shared" si="119"/>
        <v>12100.742686776572</v>
      </c>
      <c r="R829" s="61">
        <v>11125.76</v>
      </c>
      <c r="S829" s="61">
        <v>2020</v>
      </c>
      <c r="T829" s="32"/>
    </row>
    <row r="830" spans="1:20" s="2" customFormat="1" ht="12.75" customHeight="1" x14ac:dyDescent="0.2">
      <c r="A830" s="61">
        <f t="shared" si="120"/>
        <v>20</v>
      </c>
      <c r="B830" s="64" t="s">
        <v>809</v>
      </c>
      <c r="C830" s="61">
        <v>1972</v>
      </c>
      <c r="D830" s="24"/>
      <c r="E830" s="61" t="s">
        <v>43</v>
      </c>
      <c r="F830" s="64" t="s">
        <v>310</v>
      </c>
      <c r="G830" s="61">
        <v>2</v>
      </c>
      <c r="H830" s="61">
        <v>2</v>
      </c>
      <c r="I830" s="66">
        <v>568</v>
      </c>
      <c r="J830" s="66">
        <v>538</v>
      </c>
      <c r="K830" s="66">
        <v>371.2</v>
      </c>
      <c r="L830" s="61">
        <v>17</v>
      </c>
      <c r="M830" s="66">
        <f>'Раздел 2'!C830</f>
        <v>174089.27</v>
      </c>
      <c r="N830" s="66">
        <v>0</v>
      </c>
      <c r="O830" s="66">
        <v>0</v>
      </c>
      <c r="P830" s="66">
        <f t="shared" si="118"/>
        <v>174089.27</v>
      </c>
      <c r="Q830" s="70">
        <f t="shared" si="119"/>
        <v>323.58600371747212</v>
      </c>
      <c r="R830" s="61">
        <v>11128.76</v>
      </c>
      <c r="S830" s="61">
        <v>2020</v>
      </c>
      <c r="T830" s="32"/>
    </row>
    <row r="831" spans="1:20" s="2" customFormat="1" ht="12.75" customHeight="1" x14ac:dyDescent="0.2">
      <c r="A831" s="61">
        <f t="shared" si="120"/>
        <v>21</v>
      </c>
      <c r="B831" s="64" t="s">
        <v>810</v>
      </c>
      <c r="C831" s="61">
        <v>1967</v>
      </c>
      <c r="D831" s="24"/>
      <c r="E831" s="61" t="s">
        <v>43</v>
      </c>
      <c r="F831" s="64" t="s">
        <v>324</v>
      </c>
      <c r="G831" s="61">
        <v>2</v>
      </c>
      <c r="H831" s="61">
        <v>1</v>
      </c>
      <c r="I831" s="66">
        <v>334</v>
      </c>
      <c r="J831" s="66">
        <v>274.2</v>
      </c>
      <c r="K831" s="66">
        <v>0</v>
      </c>
      <c r="L831" s="61">
        <v>1</v>
      </c>
      <c r="M831" s="66">
        <f>'Раздел 2'!C831</f>
        <v>88727.28</v>
      </c>
      <c r="N831" s="66">
        <v>0</v>
      </c>
      <c r="O831" s="66">
        <v>0</v>
      </c>
      <c r="P831" s="66">
        <f t="shared" si="118"/>
        <v>88727.28</v>
      </c>
      <c r="Q831" s="70">
        <f t="shared" si="119"/>
        <v>323.58599562363241</v>
      </c>
      <c r="R831" s="61">
        <v>11129.76</v>
      </c>
      <c r="S831" s="61">
        <v>2020</v>
      </c>
      <c r="T831" s="32"/>
    </row>
    <row r="832" spans="1:20" s="2" customFormat="1" ht="12.75" customHeight="1" x14ac:dyDescent="0.2">
      <c r="A832" s="61">
        <f t="shared" si="120"/>
        <v>22</v>
      </c>
      <c r="B832" s="64" t="s">
        <v>811</v>
      </c>
      <c r="C832" s="61">
        <v>1967</v>
      </c>
      <c r="D832" s="24"/>
      <c r="E832" s="61" t="s">
        <v>43</v>
      </c>
      <c r="F832" s="64" t="s">
        <v>324</v>
      </c>
      <c r="G832" s="61">
        <v>2</v>
      </c>
      <c r="H832" s="61">
        <v>1</v>
      </c>
      <c r="I832" s="66">
        <v>334</v>
      </c>
      <c r="J832" s="66">
        <v>274.2</v>
      </c>
      <c r="K832" s="66">
        <v>106.9</v>
      </c>
      <c r="L832" s="61">
        <v>1</v>
      </c>
      <c r="M832" s="66">
        <f>'Раздел 2'!C832</f>
        <v>88727.28</v>
      </c>
      <c r="N832" s="66">
        <v>0</v>
      </c>
      <c r="O832" s="66">
        <v>0</v>
      </c>
      <c r="P832" s="66">
        <f t="shared" si="118"/>
        <v>88727.28</v>
      </c>
      <c r="Q832" s="70">
        <f t="shared" si="119"/>
        <v>323.58599562363241</v>
      </c>
      <c r="R832" s="61">
        <v>11130.76</v>
      </c>
      <c r="S832" s="61">
        <v>2020</v>
      </c>
      <c r="T832" s="32"/>
    </row>
    <row r="833" spans="1:20" s="2" customFormat="1" ht="12.75" customHeight="1" x14ac:dyDescent="0.2">
      <c r="A833" s="61">
        <f t="shared" si="120"/>
        <v>23</v>
      </c>
      <c r="B833" s="64" t="s">
        <v>764</v>
      </c>
      <c r="C833" s="61">
        <v>1956</v>
      </c>
      <c r="D833" s="24"/>
      <c r="E833" s="61" t="s">
        <v>43</v>
      </c>
      <c r="F833" s="64" t="s">
        <v>765</v>
      </c>
      <c r="G833" s="61">
        <v>2</v>
      </c>
      <c r="H833" s="61">
        <v>1</v>
      </c>
      <c r="I833" s="66">
        <v>378.6</v>
      </c>
      <c r="J833" s="66">
        <v>378.46</v>
      </c>
      <c r="K833" s="61">
        <v>378.46</v>
      </c>
      <c r="L833" s="61">
        <v>8</v>
      </c>
      <c r="M833" s="66">
        <f>'Раздел 2'!C833</f>
        <v>6843992.8399999999</v>
      </c>
      <c r="N833" s="66">
        <v>0</v>
      </c>
      <c r="O833" s="66">
        <v>0</v>
      </c>
      <c r="P833" s="66">
        <f t="shared" si="118"/>
        <v>6843992.8399999999</v>
      </c>
      <c r="Q833" s="70">
        <f t="shared" si="119"/>
        <v>18083.794430058661</v>
      </c>
      <c r="R833" s="61">
        <v>16488.59</v>
      </c>
      <c r="S833" s="61">
        <v>2020</v>
      </c>
      <c r="T833" s="32"/>
    </row>
    <row r="834" spans="1:20" s="2" customFormat="1" ht="12.75" customHeight="1" x14ac:dyDescent="0.2">
      <c r="A834" s="61">
        <f t="shared" si="120"/>
        <v>24</v>
      </c>
      <c r="B834" s="64" t="s">
        <v>766</v>
      </c>
      <c r="C834" s="61">
        <v>1958</v>
      </c>
      <c r="D834" s="24"/>
      <c r="E834" s="61" t="s">
        <v>43</v>
      </c>
      <c r="F834" s="64" t="s">
        <v>765</v>
      </c>
      <c r="G834" s="61">
        <v>2</v>
      </c>
      <c r="H834" s="61">
        <v>1</v>
      </c>
      <c r="I834" s="66">
        <v>377.5</v>
      </c>
      <c r="J834" s="66">
        <v>377.5</v>
      </c>
      <c r="K834" s="61">
        <v>377.5</v>
      </c>
      <c r="L834" s="61">
        <v>8</v>
      </c>
      <c r="M834" s="66">
        <f>'Раздел 2'!C834</f>
        <v>6357603.9474499999</v>
      </c>
      <c r="N834" s="66">
        <v>0</v>
      </c>
      <c r="O834" s="66">
        <v>0</v>
      </c>
      <c r="P834" s="66">
        <f t="shared" si="118"/>
        <v>6357603.9474499999</v>
      </c>
      <c r="Q834" s="70">
        <f t="shared" si="119"/>
        <v>16841.334960132452</v>
      </c>
      <c r="R834" s="61">
        <v>16488.59</v>
      </c>
      <c r="S834" s="61">
        <v>2020</v>
      </c>
      <c r="T834" s="32"/>
    </row>
    <row r="835" spans="1:20" s="2" customFormat="1" ht="12.75" customHeight="1" x14ac:dyDescent="0.2">
      <c r="A835" s="61">
        <f t="shared" si="120"/>
        <v>25</v>
      </c>
      <c r="B835" s="64" t="s">
        <v>767</v>
      </c>
      <c r="C835" s="61">
        <v>1957</v>
      </c>
      <c r="D835" s="24"/>
      <c r="E835" s="61" t="s">
        <v>43</v>
      </c>
      <c r="F835" s="64" t="s">
        <v>765</v>
      </c>
      <c r="G835" s="61">
        <v>2</v>
      </c>
      <c r="H835" s="61">
        <v>1</v>
      </c>
      <c r="I835" s="66">
        <v>396.08</v>
      </c>
      <c r="J835" s="66">
        <v>396.08</v>
      </c>
      <c r="K835" s="61">
        <v>396.08</v>
      </c>
      <c r="L835" s="61">
        <v>8</v>
      </c>
      <c r="M835" s="66">
        <f>'Раздел 2'!C835</f>
        <v>8319287.6799999997</v>
      </c>
      <c r="N835" s="66">
        <v>0</v>
      </c>
      <c r="O835" s="66">
        <v>0</v>
      </c>
      <c r="P835" s="66">
        <f t="shared" si="118"/>
        <v>8319287.6799999997</v>
      </c>
      <c r="Q835" s="70">
        <f t="shared" si="119"/>
        <v>21004.058977984245</v>
      </c>
      <c r="R835" s="61">
        <v>16488.59</v>
      </c>
      <c r="S835" s="61">
        <v>2020</v>
      </c>
      <c r="T835" s="32"/>
    </row>
    <row r="836" spans="1:20" s="2" customFormat="1" ht="12.75" customHeight="1" x14ac:dyDescent="0.2">
      <c r="A836" s="61">
        <f t="shared" si="120"/>
        <v>26</v>
      </c>
      <c r="B836" s="64" t="s">
        <v>768</v>
      </c>
      <c r="C836" s="61">
        <v>1957</v>
      </c>
      <c r="D836" s="24"/>
      <c r="E836" s="61" t="s">
        <v>43</v>
      </c>
      <c r="F836" s="64" t="s">
        <v>765</v>
      </c>
      <c r="G836" s="61">
        <v>2</v>
      </c>
      <c r="H836" s="61">
        <v>1</v>
      </c>
      <c r="I836" s="66">
        <v>377.7</v>
      </c>
      <c r="J836" s="66">
        <v>377.7</v>
      </c>
      <c r="K836" s="61">
        <v>377.7</v>
      </c>
      <c r="L836" s="61">
        <v>8</v>
      </c>
      <c r="M836" s="66">
        <f>'Раздел 2'!C836</f>
        <v>8361218.6336000003</v>
      </c>
      <c r="N836" s="66">
        <v>0</v>
      </c>
      <c r="O836" s="66">
        <v>0</v>
      </c>
      <c r="P836" s="66">
        <f t="shared" si="118"/>
        <v>8361218.6336000003</v>
      </c>
      <c r="Q836" s="70">
        <f t="shared" si="119"/>
        <v>22137.195217368284</v>
      </c>
      <c r="R836" s="61">
        <v>16488.59</v>
      </c>
      <c r="S836" s="61">
        <v>2020</v>
      </c>
      <c r="T836" s="32"/>
    </row>
    <row r="837" spans="1:20" s="2" customFormat="1" ht="12.75" customHeight="1" x14ac:dyDescent="0.2">
      <c r="A837" s="61">
        <f t="shared" si="120"/>
        <v>27</v>
      </c>
      <c r="B837" s="64" t="s">
        <v>769</v>
      </c>
      <c r="C837" s="61">
        <v>1957</v>
      </c>
      <c r="D837" s="24"/>
      <c r="E837" s="61" t="s">
        <v>43</v>
      </c>
      <c r="F837" s="64" t="s">
        <v>765</v>
      </c>
      <c r="G837" s="61">
        <v>2</v>
      </c>
      <c r="H837" s="61">
        <v>1</v>
      </c>
      <c r="I837" s="66">
        <v>386</v>
      </c>
      <c r="J837" s="66">
        <v>384.1</v>
      </c>
      <c r="K837" s="61">
        <v>323.60000000000002</v>
      </c>
      <c r="L837" s="61">
        <v>8</v>
      </c>
      <c r="M837" s="66">
        <f>'Раздел 2'!C837</f>
        <v>8119268.6588000003</v>
      </c>
      <c r="N837" s="66">
        <v>0</v>
      </c>
      <c r="O837" s="66">
        <v>0</v>
      </c>
      <c r="P837" s="66">
        <f t="shared" si="118"/>
        <v>8119268.6588000003</v>
      </c>
      <c r="Q837" s="70">
        <f t="shared" si="119"/>
        <v>21138.424001041396</v>
      </c>
      <c r="R837" s="61">
        <v>16488.59</v>
      </c>
      <c r="S837" s="61">
        <v>2020</v>
      </c>
      <c r="T837" s="32"/>
    </row>
    <row r="838" spans="1:20" s="2" customFormat="1" ht="12.75" customHeight="1" x14ac:dyDescent="0.2">
      <c r="A838" s="61">
        <f t="shared" si="120"/>
        <v>28</v>
      </c>
      <c r="B838" s="64" t="s">
        <v>770</v>
      </c>
      <c r="C838" s="61">
        <v>1956</v>
      </c>
      <c r="D838" s="24"/>
      <c r="E838" s="61" t="s">
        <v>43</v>
      </c>
      <c r="F838" s="64" t="s">
        <v>765</v>
      </c>
      <c r="G838" s="61">
        <v>2</v>
      </c>
      <c r="H838" s="61">
        <v>1</v>
      </c>
      <c r="I838" s="66">
        <v>380.94</v>
      </c>
      <c r="J838" s="66">
        <v>380.94</v>
      </c>
      <c r="K838" s="61">
        <v>380.94</v>
      </c>
      <c r="L838" s="61">
        <v>8</v>
      </c>
      <c r="M838" s="66">
        <f>'Раздел 2'!C838</f>
        <v>8469000.3853999991</v>
      </c>
      <c r="N838" s="66">
        <v>0</v>
      </c>
      <c r="O838" s="66">
        <v>0</v>
      </c>
      <c r="P838" s="66">
        <f t="shared" si="118"/>
        <v>8469000.3853999991</v>
      </c>
      <c r="Q838" s="70">
        <f t="shared" si="119"/>
        <v>22231.848546752768</v>
      </c>
      <c r="R838" s="61">
        <v>16488.59</v>
      </c>
      <c r="S838" s="61">
        <v>2020</v>
      </c>
      <c r="T838" s="32"/>
    </row>
    <row r="839" spans="1:20" s="2" customFormat="1" ht="12.75" customHeight="1" x14ac:dyDescent="0.2">
      <c r="A839" s="61">
        <f t="shared" si="120"/>
        <v>29</v>
      </c>
      <c r="B839" s="64" t="s">
        <v>771</v>
      </c>
      <c r="C839" s="61">
        <v>1957</v>
      </c>
      <c r="D839" s="24"/>
      <c r="E839" s="61" t="s">
        <v>43</v>
      </c>
      <c r="F839" s="64" t="s">
        <v>765</v>
      </c>
      <c r="G839" s="61">
        <v>2</v>
      </c>
      <c r="H839" s="61">
        <v>1</v>
      </c>
      <c r="I839" s="66">
        <v>382.3</v>
      </c>
      <c r="J839" s="66">
        <v>382.2</v>
      </c>
      <c r="K839" s="61">
        <v>338.6</v>
      </c>
      <c r="L839" s="61">
        <v>8</v>
      </c>
      <c r="M839" s="66">
        <f>'Раздел 2'!C839</f>
        <v>6305213</v>
      </c>
      <c r="N839" s="66">
        <v>0</v>
      </c>
      <c r="O839" s="66">
        <v>0</v>
      </c>
      <c r="P839" s="66">
        <f t="shared" si="118"/>
        <v>6305213</v>
      </c>
      <c r="Q839" s="70">
        <f t="shared" si="119"/>
        <v>16497.155939298798</v>
      </c>
      <c r="R839" s="61">
        <v>16488.59</v>
      </c>
      <c r="S839" s="61">
        <v>2020</v>
      </c>
      <c r="T839" s="32"/>
    </row>
    <row r="840" spans="1:20" s="2" customFormat="1" ht="12.75" customHeight="1" x14ac:dyDescent="0.2">
      <c r="A840" s="61">
        <f t="shared" si="120"/>
        <v>30</v>
      </c>
      <c r="B840" s="64" t="s">
        <v>812</v>
      </c>
      <c r="C840" s="61">
        <v>1963</v>
      </c>
      <c r="D840" s="24"/>
      <c r="E840" s="61" t="s">
        <v>43</v>
      </c>
      <c r="F840" s="64" t="s">
        <v>183</v>
      </c>
      <c r="G840" s="61">
        <v>2</v>
      </c>
      <c r="H840" s="61">
        <v>2</v>
      </c>
      <c r="I840" s="66">
        <v>571.29999999999995</v>
      </c>
      <c r="J840" s="66">
        <v>509</v>
      </c>
      <c r="K840" s="66">
        <v>267.2</v>
      </c>
      <c r="L840" s="61">
        <v>18</v>
      </c>
      <c r="M840" s="66">
        <f>'Раздел 2'!C840</f>
        <v>49163.94</v>
      </c>
      <c r="N840" s="66">
        <v>0</v>
      </c>
      <c r="O840" s="66">
        <v>0</v>
      </c>
      <c r="P840" s="66">
        <f t="shared" si="118"/>
        <v>49163.94</v>
      </c>
      <c r="Q840" s="70">
        <f t="shared" si="119"/>
        <v>96.589273084479373</v>
      </c>
      <c r="R840" s="61">
        <v>11111.76</v>
      </c>
      <c r="S840" s="61">
        <v>2020</v>
      </c>
      <c r="T840" s="32"/>
    </row>
    <row r="841" spans="1:20" s="2" customFormat="1" ht="12.75" customHeight="1" x14ac:dyDescent="0.2">
      <c r="A841" s="245" t="s">
        <v>813</v>
      </c>
      <c r="B841" s="245"/>
      <c r="C841" s="45">
        <v>30</v>
      </c>
      <c r="D841" s="45"/>
      <c r="E841" s="45"/>
      <c r="F841" s="43"/>
      <c r="G841" s="45"/>
      <c r="H841" s="46"/>
      <c r="I841" s="50">
        <f t="shared" ref="I841:P841" si="121">SUM(I811:I840)</f>
        <v>18569.719999999998</v>
      </c>
      <c r="J841" s="50">
        <f t="shared" si="121"/>
        <v>16534.780000000006</v>
      </c>
      <c r="K841" s="50">
        <f t="shared" si="121"/>
        <v>10955.730000000001</v>
      </c>
      <c r="L841" s="50">
        <f t="shared" si="121"/>
        <v>327</v>
      </c>
      <c r="M841" s="50">
        <f t="shared" si="121"/>
        <v>134651430.69893402</v>
      </c>
      <c r="N841" s="50">
        <f t="shared" si="121"/>
        <v>0</v>
      </c>
      <c r="O841" s="50">
        <f t="shared" si="121"/>
        <v>0</v>
      </c>
      <c r="P841" s="50">
        <f t="shared" si="121"/>
        <v>134651430.69893402</v>
      </c>
      <c r="Q841" s="82"/>
      <c r="R841" s="82"/>
      <c r="S841" s="45"/>
      <c r="T841" s="32"/>
    </row>
    <row r="842" spans="1:20" s="2" customFormat="1" ht="12.75" customHeight="1" x14ac:dyDescent="0.2">
      <c r="A842" s="61">
        <v>1</v>
      </c>
      <c r="B842" s="64" t="s">
        <v>814</v>
      </c>
      <c r="C842" s="61">
        <v>1952</v>
      </c>
      <c r="D842" s="24"/>
      <c r="E842" s="61" t="s">
        <v>43</v>
      </c>
      <c r="F842" s="64" t="s">
        <v>202</v>
      </c>
      <c r="G842" s="61">
        <v>2</v>
      </c>
      <c r="H842" s="65">
        <v>2</v>
      </c>
      <c r="I842" s="66">
        <v>645.9</v>
      </c>
      <c r="J842" s="66">
        <v>512.9</v>
      </c>
      <c r="K842" s="61">
        <v>393.37</v>
      </c>
      <c r="L842" s="65">
        <v>14</v>
      </c>
      <c r="M842" s="66">
        <v>116177</v>
      </c>
      <c r="N842" s="66">
        <v>0</v>
      </c>
      <c r="O842" s="66">
        <v>0</v>
      </c>
      <c r="P842" s="66">
        <f t="shared" ref="P842:P872" si="122">M842</f>
        <v>116177</v>
      </c>
      <c r="Q842" s="70">
        <f t="shared" ref="Q842:Q872" si="123">P842/J842</f>
        <v>226.51004094365373</v>
      </c>
      <c r="R842" s="61">
        <v>11111.76</v>
      </c>
      <c r="S842" s="61">
        <v>2021</v>
      </c>
      <c r="T842" s="32"/>
    </row>
    <row r="843" spans="1:20" s="2" customFormat="1" ht="12.75" customHeight="1" x14ac:dyDescent="0.2">
      <c r="A843" s="61">
        <f t="shared" ref="A843:A872" si="124">A842+1</f>
        <v>2</v>
      </c>
      <c r="B843" s="64" t="s">
        <v>815</v>
      </c>
      <c r="C843" s="61">
        <v>1952</v>
      </c>
      <c r="D843" s="24"/>
      <c r="E843" s="61" t="s">
        <v>43</v>
      </c>
      <c r="F843" s="64" t="s">
        <v>202</v>
      </c>
      <c r="G843" s="61">
        <v>2</v>
      </c>
      <c r="H843" s="65">
        <v>1</v>
      </c>
      <c r="I843" s="66">
        <v>243.57</v>
      </c>
      <c r="J843" s="66">
        <v>220.4</v>
      </c>
      <c r="K843" s="61">
        <v>55.3</v>
      </c>
      <c r="L843" s="65">
        <v>7</v>
      </c>
      <c r="M843" s="66">
        <v>21395</v>
      </c>
      <c r="N843" s="66">
        <v>0</v>
      </c>
      <c r="O843" s="66">
        <v>0</v>
      </c>
      <c r="P843" s="66">
        <f t="shared" si="122"/>
        <v>21395</v>
      </c>
      <c r="Q843" s="70">
        <f t="shared" si="123"/>
        <v>97.073502722323042</v>
      </c>
      <c r="R843" s="61">
        <v>11111.76</v>
      </c>
      <c r="S843" s="61">
        <v>2021</v>
      </c>
      <c r="T843" s="32"/>
    </row>
    <row r="844" spans="1:20" s="2" customFormat="1" ht="12.75" customHeight="1" x14ac:dyDescent="0.2">
      <c r="A844" s="61">
        <f t="shared" si="124"/>
        <v>3</v>
      </c>
      <c r="B844" s="64" t="s">
        <v>816</v>
      </c>
      <c r="C844" s="61">
        <v>1952</v>
      </c>
      <c r="D844" s="24"/>
      <c r="E844" s="61" t="s">
        <v>43</v>
      </c>
      <c r="F844" s="64" t="s">
        <v>202</v>
      </c>
      <c r="G844" s="61">
        <v>2</v>
      </c>
      <c r="H844" s="65">
        <v>2</v>
      </c>
      <c r="I844" s="66">
        <v>660.1</v>
      </c>
      <c r="J844" s="66">
        <v>515.20000000000005</v>
      </c>
      <c r="K844" s="61">
        <v>443.1</v>
      </c>
      <c r="L844" s="65">
        <v>15</v>
      </c>
      <c r="M844" s="66">
        <v>50013</v>
      </c>
      <c r="N844" s="66">
        <v>0</v>
      </c>
      <c r="O844" s="66">
        <v>0</v>
      </c>
      <c r="P844" s="66">
        <f t="shared" si="122"/>
        <v>50013</v>
      </c>
      <c r="Q844" s="70">
        <f t="shared" si="123"/>
        <v>97.074922360248436</v>
      </c>
      <c r="R844" s="61">
        <v>11111.76</v>
      </c>
      <c r="S844" s="61">
        <v>2021</v>
      </c>
      <c r="T844" s="32"/>
    </row>
    <row r="845" spans="1:20" s="2" customFormat="1" ht="12.75" customHeight="1" x14ac:dyDescent="0.2">
      <c r="A845" s="61">
        <f t="shared" si="124"/>
        <v>4</v>
      </c>
      <c r="B845" s="64" t="s">
        <v>817</v>
      </c>
      <c r="C845" s="61">
        <v>1952</v>
      </c>
      <c r="D845" s="24"/>
      <c r="E845" s="61" t="s">
        <v>43</v>
      </c>
      <c r="F845" s="64" t="s">
        <v>202</v>
      </c>
      <c r="G845" s="61">
        <v>2</v>
      </c>
      <c r="H845" s="65">
        <v>1</v>
      </c>
      <c r="I845" s="66">
        <v>272.8</v>
      </c>
      <c r="J845" s="66">
        <v>226.7</v>
      </c>
      <c r="K845" s="61">
        <v>226.7</v>
      </c>
      <c r="L845" s="65">
        <v>4</v>
      </c>
      <c r="M845" s="66">
        <v>38867.737802392803</v>
      </c>
      <c r="N845" s="66">
        <v>0</v>
      </c>
      <c r="O845" s="66">
        <v>0</v>
      </c>
      <c r="P845" s="66">
        <f t="shared" si="122"/>
        <v>38867.737802392803</v>
      </c>
      <c r="Q845" s="70">
        <f t="shared" si="123"/>
        <v>171.45010058400001</v>
      </c>
      <c r="R845" s="61">
        <v>11111.76</v>
      </c>
      <c r="S845" s="61">
        <v>2021</v>
      </c>
      <c r="T845" s="32"/>
    </row>
    <row r="846" spans="1:20" s="2" customFormat="1" ht="12.75" customHeight="1" x14ac:dyDescent="0.2">
      <c r="A846" s="61">
        <f t="shared" si="124"/>
        <v>5</v>
      </c>
      <c r="B846" s="64" t="s">
        <v>818</v>
      </c>
      <c r="C846" s="61">
        <v>1952</v>
      </c>
      <c r="D846" s="24"/>
      <c r="E846" s="61" t="s">
        <v>43</v>
      </c>
      <c r="F846" s="64" t="s">
        <v>202</v>
      </c>
      <c r="G846" s="61">
        <v>2</v>
      </c>
      <c r="H846" s="65">
        <v>2</v>
      </c>
      <c r="I846" s="66">
        <v>662.5</v>
      </c>
      <c r="J846" s="66">
        <v>517.20000000000005</v>
      </c>
      <c r="K846" s="61">
        <v>480</v>
      </c>
      <c r="L846" s="65">
        <v>13</v>
      </c>
      <c r="M846" s="66">
        <v>88673.992022044797</v>
      </c>
      <c r="N846" s="66">
        <v>0</v>
      </c>
      <c r="O846" s="66">
        <v>0</v>
      </c>
      <c r="P846" s="66">
        <f t="shared" si="122"/>
        <v>88673.992022044797</v>
      </c>
      <c r="Q846" s="70">
        <f t="shared" si="123"/>
        <v>171.45010058399998</v>
      </c>
      <c r="R846" s="61">
        <v>11111.76</v>
      </c>
      <c r="S846" s="61">
        <v>2021</v>
      </c>
      <c r="T846" s="32"/>
    </row>
    <row r="847" spans="1:20" s="2" customFormat="1" ht="12.75" customHeight="1" x14ac:dyDescent="0.2">
      <c r="A847" s="61">
        <f t="shared" si="124"/>
        <v>6</v>
      </c>
      <c r="B847" s="64" t="s">
        <v>819</v>
      </c>
      <c r="C847" s="61">
        <v>1952</v>
      </c>
      <c r="D847" s="24"/>
      <c r="E847" s="61" t="s">
        <v>43</v>
      </c>
      <c r="F847" s="64" t="s">
        <v>202</v>
      </c>
      <c r="G847" s="61">
        <v>2</v>
      </c>
      <c r="H847" s="65">
        <v>1</v>
      </c>
      <c r="I847" s="66">
        <v>266.7</v>
      </c>
      <c r="J847" s="66">
        <v>220.7</v>
      </c>
      <c r="K847" s="61">
        <v>220.2</v>
      </c>
      <c r="L847" s="65">
        <v>4</v>
      </c>
      <c r="M847" s="66">
        <v>21424</v>
      </c>
      <c r="N847" s="66">
        <v>0</v>
      </c>
      <c r="O847" s="66">
        <v>0</v>
      </c>
      <c r="P847" s="66">
        <f t="shared" si="122"/>
        <v>21424</v>
      </c>
      <c r="Q847" s="70">
        <f t="shared" si="123"/>
        <v>97.072949705482557</v>
      </c>
      <c r="R847" s="61">
        <v>11111.76</v>
      </c>
      <c r="S847" s="61">
        <v>2021</v>
      </c>
      <c r="T847" s="32"/>
    </row>
    <row r="848" spans="1:20" s="2" customFormat="1" ht="12.75" customHeight="1" x14ac:dyDescent="0.2">
      <c r="A848" s="61">
        <f t="shared" si="124"/>
        <v>7</v>
      </c>
      <c r="B848" s="64" t="s">
        <v>820</v>
      </c>
      <c r="C848" s="61">
        <v>1952</v>
      </c>
      <c r="D848" s="24"/>
      <c r="E848" s="61" t="s">
        <v>43</v>
      </c>
      <c r="F848" s="64" t="s">
        <v>202</v>
      </c>
      <c r="G848" s="61">
        <v>2</v>
      </c>
      <c r="H848" s="65">
        <v>2</v>
      </c>
      <c r="I848" s="66">
        <v>657.3</v>
      </c>
      <c r="J848" s="66">
        <v>516.9</v>
      </c>
      <c r="K848" s="61">
        <v>516.9</v>
      </c>
      <c r="L848" s="65">
        <v>12</v>
      </c>
      <c r="M848" s="66">
        <v>88622.556991869598</v>
      </c>
      <c r="N848" s="66">
        <v>0</v>
      </c>
      <c r="O848" s="66">
        <v>0</v>
      </c>
      <c r="P848" s="66">
        <f t="shared" si="122"/>
        <v>88622.556991869598</v>
      </c>
      <c r="Q848" s="70">
        <f t="shared" si="123"/>
        <v>171.45010058400001</v>
      </c>
      <c r="R848" s="61">
        <v>11111.76</v>
      </c>
      <c r="S848" s="61">
        <v>2021</v>
      </c>
      <c r="T848" s="32"/>
    </row>
    <row r="849" spans="1:20" s="2" customFormat="1" ht="12.75" customHeight="1" x14ac:dyDescent="0.2">
      <c r="A849" s="61">
        <f t="shared" si="124"/>
        <v>8</v>
      </c>
      <c r="B849" s="64" t="s">
        <v>821</v>
      </c>
      <c r="C849" s="61">
        <v>1952</v>
      </c>
      <c r="D849" s="24"/>
      <c r="E849" s="61" t="s">
        <v>43</v>
      </c>
      <c r="F849" s="64" t="s">
        <v>202</v>
      </c>
      <c r="G849" s="61">
        <v>2</v>
      </c>
      <c r="H849" s="65">
        <v>2</v>
      </c>
      <c r="I849" s="66">
        <v>659.4</v>
      </c>
      <c r="J849" s="66">
        <v>517</v>
      </c>
      <c r="K849" s="61">
        <v>377.8</v>
      </c>
      <c r="L849" s="65">
        <v>15</v>
      </c>
      <c r="M849" s="66">
        <v>50013</v>
      </c>
      <c r="N849" s="66">
        <v>0</v>
      </c>
      <c r="O849" s="66">
        <v>0</v>
      </c>
      <c r="P849" s="66">
        <f t="shared" si="122"/>
        <v>50013</v>
      </c>
      <c r="Q849" s="70">
        <f t="shared" si="123"/>
        <v>96.736943907156672</v>
      </c>
      <c r="R849" s="61">
        <v>11111.76</v>
      </c>
      <c r="S849" s="61">
        <v>2021</v>
      </c>
      <c r="T849" s="32"/>
    </row>
    <row r="850" spans="1:20" s="2" customFormat="1" ht="12.75" customHeight="1" x14ac:dyDescent="0.2">
      <c r="A850" s="61">
        <f t="shared" si="124"/>
        <v>9</v>
      </c>
      <c r="B850" s="64" t="s">
        <v>822</v>
      </c>
      <c r="C850" s="61">
        <v>1952</v>
      </c>
      <c r="D850" s="24"/>
      <c r="E850" s="61" t="s">
        <v>43</v>
      </c>
      <c r="F850" s="64" t="s">
        <v>202</v>
      </c>
      <c r="G850" s="61">
        <v>2</v>
      </c>
      <c r="H850" s="65">
        <v>2</v>
      </c>
      <c r="I850" s="66">
        <v>489.6</v>
      </c>
      <c r="J850" s="66">
        <v>424.7</v>
      </c>
      <c r="K850" s="61">
        <v>424.7</v>
      </c>
      <c r="L850" s="65">
        <v>8</v>
      </c>
      <c r="M850" s="66">
        <v>72814.857718024796</v>
      </c>
      <c r="N850" s="66">
        <v>0</v>
      </c>
      <c r="O850" s="66">
        <v>0</v>
      </c>
      <c r="P850" s="66">
        <f t="shared" si="122"/>
        <v>72814.857718024796</v>
      </c>
      <c r="Q850" s="70">
        <f t="shared" si="123"/>
        <v>171.45010058399998</v>
      </c>
      <c r="R850" s="61">
        <v>11111.76</v>
      </c>
      <c r="S850" s="61">
        <v>2021</v>
      </c>
      <c r="T850" s="32"/>
    </row>
    <row r="851" spans="1:20" s="2" customFormat="1" ht="12.75" customHeight="1" x14ac:dyDescent="0.2">
      <c r="A851" s="61">
        <f t="shared" si="124"/>
        <v>10</v>
      </c>
      <c r="B851" s="64" t="s">
        <v>823</v>
      </c>
      <c r="C851" s="61">
        <v>1962</v>
      </c>
      <c r="D851" s="24"/>
      <c r="E851" s="61" t="s">
        <v>43</v>
      </c>
      <c r="F851" s="64" t="s">
        <v>163</v>
      </c>
      <c r="G851" s="61">
        <v>4</v>
      </c>
      <c r="H851" s="65">
        <v>3</v>
      </c>
      <c r="I851" s="66">
        <v>2785.3</v>
      </c>
      <c r="J851" s="66">
        <v>2585.3000000000002</v>
      </c>
      <c r="K851" s="66">
        <v>706.19</v>
      </c>
      <c r="L851" s="65">
        <v>127</v>
      </c>
      <c r="M851" s="66">
        <v>831578</v>
      </c>
      <c r="N851" s="66">
        <v>0</v>
      </c>
      <c r="O851" s="66">
        <v>0</v>
      </c>
      <c r="P851" s="66">
        <f t="shared" si="122"/>
        <v>831578</v>
      </c>
      <c r="Q851" s="70">
        <f t="shared" si="123"/>
        <v>321.65628747147332</v>
      </c>
      <c r="R851" s="61">
        <v>11126.76</v>
      </c>
      <c r="S851" s="61">
        <v>2021</v>
      </c>
      <c r="T851" s="32"/>
    </row>
    <row r="852" spans="1:20" s="2" customFormat="1" ht="12.75" customHeight="1" x14ac:dyDescent="0.2">
      <c r="A852" s="61">
        <f t="shared" si="124"/>
        <v>11</v>
      </c>
      <c r="B852" s="64" t="s">
        <v>824</v>
      </c>
      <c r="C852" s="61" t="s">
        <v>825</v>
      </c>
      <c r="D852" s="24"/>
      <c r="E852" s="61" t="s">
        <v>43</v>
      </c>
      <c r="F852" s="64" t="s">
        <v>324</v>
      </c>
      <c r="G852" s="61">
        <v>1</v>
      </c>
      <c r="H852" s="65">
        <v>1</v>
      </c>
      <c r="I852" s="66">
        <v>109.7</v>
      </c>
      <c r="J852" s="66">
        <v>101.4</v>
      </c>
      <c r="K852" s="66">
        <v>0</v>
      </c>
      <c r="L852" s="65">
        <v>3</v>
      </c>
      <c r="M852" s="66">
        <v>10347.14449314</v>
      </c>
      <c r="N852" s="66">
        <v>0</v>
      </c>
      <c r="O852" s="66">
        <v>0</v>
      </c>
      <c r="P852" s="66">
        <f t="shared" si="122"/>
        <v>10347.14449314</v>
      </c>
      <c r="Q852" s="70">
        <f t="shared" si="123"/>
        <v>102.04284509999999</v>
      </c>
      <c r="R852" s="61">
        <v>11126.76</v>
      </c>
      <c r="S852" s="61">
        <v>2021</v>
      </c>
      <c r="T852" s="32"/>
    </row>
    <row r="853" spans="1:20" s="2" customFormat="1" ht="12.75" customHeight="1" x14ac:dyDescent="0.2">
      <c r="A853" s="61">
        <f t="shared" si="124"/>
        <v>12</v>
      </c>
      <c r="B853" s="64" t="s">
        <v>826</v>
      </c>
      <c r="C853" s="61" t="s">
        <v>827</v>
      </c>
      <c r="D853" s="24"/>
      <c r="E853" s="61" t="s">
        <v>43</v>
      </c>
      <c r="F853" s="64" t="s">
        <v>324</v>
      </c>
      <c r="G853" s="61">
        <v>1</v>
      </c>
      <c r="H853" s="65">
        <v>1</v>
      </c>
      <c r="I853" s="66">
        <v>119.2</v>
      </c>
      <c r="J853" s="66">
        <v>97.3</v>
      </c>
      <c r="K853" s="66">
        <v>46.8</v>
      </c>
      <c r="L853" s="65">
        <v>4</v>
      </c>
      <c r="M853" s="66">
        <v>9928.7688282300005</v>
      </c>
      <c r="N853" s="66">
        <v>0</v>
      </c>
      <c r="O853" s="66">
        <v>0</v>
      </c>
      <c r="P853" s="66">
        <f t="shared" si="122"/>
        <v>9928.7688282300005</v>
      </c>
      <c r="Q853" s="70">
        <f t="shared" si="123"/>
        <v>102.04284510000001</v>
      </c>
      <c r="R853" s="61">
        <v>11126.76</v>
      </c>
      <c r="S853" s="61">
        <v>2021</v>
      </c>
      <c r="T853" s="32"/>
    </row>
    <row r="854" spans="1:20" s="2" customFormat="1" ht="12.75" customHeight="1" x14ac:dyDescent="0.2">
      <c r="A854" s="61">
        <f t="shared" si="124"/>
        <v>13</v>
      </c>
      <c r="B854" s="64" t="s">
        <v>828</v>
      </c>
      <c r="C854" s="61" t="s">
        <v>232</v>
      </c>
      <c r="D854" s="24"/>
      <c r="E854" s="61" t="s">
        <v>43</v>
      </c>
      <c r="F854" s="64" t="s">
        <v>202</v>
      </c>
      <c r="G854" s="61">
        <v>3</v>
      </c>
      <c r="H854" s="65">
        <v>3</v>
      </c>
      <c r="I854" s="66">
        <v>2297</v>
      </c>
      <c r="J854" s="66">
        <v>2062</v>
      </c>
      <c r="K854" s="66">
        <v>1680.33</v>
      </c>
      <c r="L854" s="65">
        <v>25</v>
      </c>
      <c r="M854" s="66">
        <v>1485352.6272</v>
      </c>
      <c r="N854" s="66">
        <v>0</v>
      </c>
      <c r="O854" s="66">
        <v>0</v>
      </c>
      <c r="P854" s="66">
        <f t="shared" si="122"/>
        <v>1485352.6272</v>
      </c>
      <c r="Q854" s="70">
        <f t="shared" si="123"/>
        <v>720.34559999999999</v>
      </c>
      <c r="R854" s="61">
        <v>11126.76</v>
      </c>
      <c r="S854" s="61">
        <v>2021</v>
      </c>
      <c r="T854" s="32"/>
    </row>
    <row r="855" spans="1:20" s="2" customFormat="1" ht="12.75" customHeight="1" x14ac:dyDescent="0.2">
      <c r="A855" s="61">
        <f t="shared" si="124"/>
        <v>14</v>
      </c>
      <c r="B855" s="64" t="s">
        <v>829</v>
      </c>
      <c r="C855" s="61" t="s">
        <v>158</v>
      </c>
      <c r="D855" s="24"/>
      <c r="E855" s="61" t="s">
        <v>43</v>
      </c>
      <c r="F855" s="64" t="s">
        <v>202</v>
      </c>
      <c r="G855" s="61">
        <v>3</v>
      </c>
      <c r="H855" s="65">
        <v>3</v>
      </c>
      <c r="I855" s="66">
        <v>2338.4</v>
      </c>
      <c r="J855" s="66">
        <v>2107</v>
      </c>
      <c r="K855" s="66">
        <v>1599.5</v>
      </c>
      <c r="L855" s="65">
        <v>27</v>
      </c>
      <c r="M855" s="66">
        <v>1517768.1791999999</v>
      </c>
      <c r="N855" s="66">
        <v>0</v>
      </c>
      <c r="O855" s="66">
        <v>0</v>
      </c>
      <c r="P855" s="66">
        <f t="shared" si="122"/>
        <v>1517768.1791999999</v>
      </c>
      <c r="Q855" s="70">
        <f t="shared" si="123"/>
        <v>720.34559999999999</v>
      </c>
      <c r="R855" s="61">
        <v>11126.76</v>
      </c>
      <c r="S855" s="61">
        <v>2021</v>
      </c>
      <c r="T855" s="32"/>
    </row>
    <row r="856" spans="1:20" s="2" customFormat="1" ht="12.75" customHeight="1" x14ac:dyDescent="0.2">
      <c r="A856" s="61">
        <f t="shared" si="124"/>
        <v>15</v>
      </c>
      <c r="B856" s="64" t="s">
        <v>830</v>
      </c>
      <c r="C856" s="61" t="s">
        <v>232</v>
      </c>
      <c r="D856" s="24"/>
      <c r="E856" s="61" t="s">
        <v>43</v>
      </c>
      <c r="F856" s="64" t="s">
        <v>202</v>
      </c>
      <c r="G856" s="61">
        <v>3</v>
      </c>
      <c r="H856" s="65">
        <v>2</v>
      </c>
      <c r="I856" s="66">
        <v>1650.3</v>
      </c>
      <c r="J856" s="66">
        <v>1431.3</v>
      </c>
      <c r="K856" s="66">
        <v>1430.71</v>
      </c>
      <c r="L856" s="65">
        <v>19</v>
      </c>
      <c r="M856" s="66">
        <v>1031030.65728</v>
      </c>
      <c r="N856" s="66">
        <v>0</v>
      </c>
      <c r="O856" s="66">
        <v>0</v>
      </c>
      <c r="P856" s="66">
        <f t="shared" si="122"/>
        <v>1031030.65728</v>
      </c>
      <c r="Q856" s="70">
        <f t="shared" si="123"/>
        <v>720.3456000000001</v>
      </c>
      <c r="R856" s="61">
        <v>11126.76</v>
      </c>
      <c r="S856" s="61">
        <v>2021</v>
      </c>
      <c r="T856" s="32"/>
    </row>
    <row r="857" spans="1:20" s="2" customFormat="1" ht="12.75" customHeight="1" x14ac:dyDescent="0.2">
      <c r="A857" s="61">
        <f t="shared" si="124"/>
        <v>16</v>
      </c>
      <c r="B857" s="64" t="s">
        <v>831</v>
      </c>
      <c r="C857" s="61" t="s">
        <v>232</v>
      </c>
      <c r="D857" s="24"/>
      <c r="E857" s="61" t="s">
        <v>43</v>
      </c>
      <c r="F857" s="64" t="s">
        <v>202</v>
      </c>
      <c r="G857" s="61">
        <v>2</v>
      </c>
      <c r="H857" s="65">
        <v>2</v>
      </c>
      <c r="I857" s="66">
        <v>682</v>
      </c>
      <c r="J857" s="66">
        <v>632</v>
      </c>
      <c r="K857" s="66">
        <v>632</v>
      </c>
      <c r="L857" s="65">
        <v>13</v>
      </c>
      <c r="M857" s="66">
        <v>37877.550000000003</v>
      </c>
      <c r="N857" s="66">
        <v>0</v>
      </c>
      <c r="O857" s="66">
        <v>0</v>
      </c>
      <c r="P857" s="66">
        <f t="shared" si="122"/>
        <v>37877.550000000003</v>
      </c>
      <c r="Q857" s="70">
        <f t="shared" si="123"/>
        <v>59.932832278481015</v>
      </c>
      <c r="R857" s="61">
        <v>11126.76</v>
      </c>
      <c r="S857" s="61">
        <v>2021</v>
      </c>
      <c r="T857" s="32"/>
    </row>
    <row r="858" spans="1:20" s="2" customFormat="1" ht="12.75" customHeight="1" x14ac:dyDescent="0.2">
      <c r="A858" s="61">
        <f t="shared" si="124"/>
        <v>17</v>
      </c>
      <c r="B858" s="64" t="s">
        <v>832</v>
      </c>
      <c r="C858" s="61" t="s">
        <v>158</v>
      </c>
      <c r="D858" s="24"/>
      <c r="E858" s="61" t="s">
        <v>43</v>
      </c>
      <c r="F858" s="64" t="s">
        <v>202</v>
      </c>
      <c r="G858" s="61">
        <v>2</v>
      </c>
      <c r="H858" s="65">
        <v>2</v>
      </c>
      <c r="I858" s="66">
        <v>686.3</v>
      </c>
      <c r="J858" s="66">
        <v>619.29999999999995</v>
      </c>
      <c r="K858" s="66">
        <v>571.9</v>
      </c>
      <c r="L858" s="65">
        <v>13</v>
      </c>
      <c r="M858" s="66">
        <v>335235</v>
      </c>
      <c r="N858" s="66">
        <v>0</v>
      </c>
      <c r="O858" s="66">
        <v>0</v>
      </c>
      <c r="P858" s="66">
        <f t="shared" si="122"/>
        <v>335235</v>
      </c>
      <c r="Q858" s="70">
        <f t="shared" si="123"/>
        <v>541.31277248506387</v>
      </c>
      <c r="R858" s="61">
        <v>11126.76</v>
      </c>
      <c r="S858" s="61">
        <v>2021</v>
      </c>
      <c r="T858" s="32"/>
    </row>
    <row r="859" spans="1:20" s="2" customFormat="1" ht="12.75" customHeight="1" x14ac:dyDescent="0.2">
      <c r="A859" s="61">
        <f t="shared" si="124"/>
        <v>18</v>
      </c>
      <c r="B859" s="64" t="s">
        <v>833</v>
      </c>
      <c r="C859" s="61" t="s">
        <v>171</v>
      </c>
      <c r="D859" s="24"/>
      <c r="E859" s="61" t="s">
        <v>43</v>
      </c>
      <c r="F859" s="64" t="s">
        <v>183</v>
      </c>
      <c r="G859" s="61">
        <v>2</v>
      </c>
      <c r="H859" s="65">
        <v>2</v>
      </c>
      <c r="I859" s="66">
        <v>1072.8</v>
      </c>
      <c r="J859" s="66">
        <v>1036</v>
      </c>
      <c r="K859" s="66">
        <v>483.3</v>
      </c>
      <c r="L859" s="65">
        <v>10</v>
      </c>
      <c r="M859" s="66">
        <v>335235</v>
      </c>
      <c r="N859" s="66">
        <v>0</v>
      </c>
      <c r="O859" s="66">
        <v>0</v>
      </c>
      <c r="P859" s="66">
        <f t="shared" si="122"/>
        <v>335235</v>
      </c>
      <c r="Q859" s="70">
        <f t="shared" si="123"/>
        <v>323.58590733590734</v>
      </c>
      <c r="R859" s="61">
        <v>11126.76</v>
      </c>
      <c r="S859" s="61">
        <v>2021</v>
      </c>
      <c r="T859" s="32"/>
    </row>
    <row r="860" spans="1:20" s="2" customFormat="1" ht="12.75" customHeight="1" x14ac:dyDescent="0.2">
      <c r="A860" s="61">
        <f t="shared" si="124"/>
        <v>19</v>
      </c>
      <c r="B860" s="64" t="s">
        <v>834</v>
      </c>
      <c r="C860" s="61" t="s">
        <v>779</v>
      </c>
      <c r="D860" s="24"/>
      <c r="E860" s="61" t="s">
        <v>43</v>
      </c>
      <c r="F860" s="64" t="s">
        <v>183</v>
      </c>
      <c r="G860" s="61">
        <v>2</v>
      </c>
      <c r="H860" s="65">
        <v>2</v>
      </c>
      <c r="I860" s="66">
        <v>566.4</v>
      </c>
      <c r="J860" s="66">
        <v>536.4</v>
      </c>
      <c r="K860" s="66">
        <v>360.6</v>
      </c>
      <c r="L860" s="65">
        <v>11</v>
      </c>
      <c r="M860" s="66">
        <v>31502.959999999999</v>
      </c>
      <c r="N860" s="66">
        <v>0</v>
      </c>
      <c r="O860" s="66">
        <v>0</v>
      </c>
      <c r="P860" s="66">
        <f t="shared" si="122"/>
        <v>31502.959999999999</v>
      </c>
      <c r="Q860" s="70">
        <f t="shared" si="123"/>
        <v>58.730350484712901</v>
      </c>
      <c r="R860" s="61">
        <v>11126.76</v>
      </c>
      <c r="S860" s="61">
        <v>2021</v>
      </c>
      <c r="T860" s="32"/>
    </row>
    <row r="861" spans="1:20" s="2" customFormat="1" ht="12.75" customHeight="1" x14ac:dyDescent="0.2">
      <c r="A861" s="61">
        <f t="shared" si="124"/>
        <v>20</v>
      </c>
      <c r="B861" s="64" t="s">
        <v>835</v>
      </c>
      <c r="C861" s="61" t="s">
        <v>779</v>
      </c>
      <c r="D861" s="24"/>
      <c r="E861" s="61" t="s">
        <v>43</v>
      </c>
      <c r="F861" s="64" t="s">
        <v>183</v>
      </c>
      <c r="G861" s="61">
        <v>2</v>
      </c>
      <c r="H861" s="65">
        <v>2</v>
      </c>
      <c r="I861" s="66">
        <v>584.1</v>
      </c>
      <c r="J861" s="66">
        <v>554.1</v>
      </c>
      <c r="K861" s="66">
        <v>323.89999999999998</v>
      </c>
      <c r="L861" s="65">
        <v>13</v>
      </c>
      <c r="M861" s="66">
        <v>179299</v>
      </c>
      <c r="N861" s="66">
        <v>0</v>
      </c>
      <c r="O861" s="66">
        <v>0</v>
      </c>
      <c r="P861" s="66">
        <f t="shared" si="122"/>
        <v>179299</v>
      </c>
      <c r="Q861" s="70">
        <f t="shared" si="123"/>
        <v>323.58599530770618</v>
      </c>
      <c r="R861" s="61">
        <v>11126.76</v>
      </c>
      <c r="S861" s="61">
        <v>2021</v>
      </c>
      <c r="T861" s="32"/>
    </row>
    <row r="862" spans="1:20" s="2" customFormat="1" ht="12.75" customHeight="1" x14ac:dyDescent="0.2">
      <c r="A862" s="61">
        <f t="shared" si="124"/>
        <v>21</v>
      </c>
      <c r="B862" s="64" t="s">
        <v>836</v>
      </c>
      <c r="C862" s="61" t="s">
        <v>471</v>
      </c>
      <c r="D862" s="24"/>
      <c r="E862" s="61" t="s">
        <v>43</v>
      </c>
      <c r="F862" s="64" t="s">
        <v>202</v>
      </c>
      <c r="G862" s="61">
        <v>4</v>
      </c>
      <c r="H862" s="65">
        <v>3</v>
      </c>
      <c r="I862" s="66">
        <v>2799</v>
      </c>
      <c r="J862" s="66">
        <v>2599</v>
      </c>
      <c r="K862" s="66">
        <v>450.5</v>
      </c>
      <c r="L862" s="65">
        <v>82</v>
      </c>
      <c r="M862" s="66">
        <v>841000.01</v>
      </c>
      <c r="N862" s="66">
        <v>0</v>
      </c>
      <c r="O862" s="66">
        <v>0</v>
      </c>
      <c r="P862" s="66">
        <f t="shared" si="122"/>
        <v>841000.01</v>
      </c>
      <c r="Q862" s="70">
        <f t="shared" si="123"/>
        <v>323.58599846094654</v>
      </c>
      <c r="R862" s="61">
        <v>11126.76</v>
      </c>
      <c r="S862" s="61">
        <v>2021</v>
      </c>
      <c r="T862" s="32"/>
    </row>
    <row r="863" spans="1:20" s="2" customFormat="1" ht="12.75" customHeight="1" x14ac:dyDescent="0.2">
      <c r="A863" s="61">
        <f t="shared" si="124"/>
        <v>22</v>
      </c>
      <c r="B863" s="64" t="s">
        <v>837</v>
      </c>
      <c r="C863" s="61" t="s">
        <v>779</v>
      </c>
      <c r="D863" s="24"/>
      <c r="E863" s="61" t="s">
        <v>43</v>
      </c>
      <c r="F863" s="64" t="s">
        <v>310</v>
      </c>
      <c r="G863" s="61">
        <v>2</v>
      </c>
      <c r="H863" s="65">
        <v>1</v>
      </c>
      <c r="I863" s="66">
        <v>564</v>
      </c>
      <c r="J863" s="66">
        <v>534</v>
      </c>
      <c r="K863" s="66">
        <v>350.8</v>
      </c>
      <c r="L863" s="65">
        <v>12</v>
      </c>
      <c r="M863" s="66">
        <v>31361.99</v>
      </c>
      <c r="N863" s="66">
        <v>0</v>
      </c>
      <c r="O863" s="66">
        <v>0</v>
      </c>
      <c r="P863" s="66">
        <f t="shared" si="122"/>
        <v>31361.99</v>
      </c>
      <c r="Q863" s="70">
        <f t="shared" si="123"/>
        <v>58.730318352059925</v>
      </c>
      <c r="R863" s="61">
        <v>11126.76</v>
      </c>
      <c r="S863" s="61">
        <v>2021</v>
      </c>
      <c r="T863" s="32"/>
    </row>
    <row r="864" spans="1:20" s="2" customFormat="1" ht="12.75" customHeight="1" x14ac:dyDescent="0.2">
      <c r="A864" s="61">
        <f t="shared" si="124"/>
        <v>23</v>
      </c>
      <c r="B864" s="64" t="s">
        <v>838</v>
      </c>
      <c r="C864" s="61" t="s">
        <v>779</v>
      </c>
      <c r="D864" s="24"/>
      <c r="E864" s="61" t="s">
        <v>43</v>
      </c>
      <c r="F864" s="64" t="s">
        <v>310</v>
      </c>
      <c r="G864" s="61">
        <v>2</v>
      </c>
      <c r="H864" s="65">
        <v>2</v>
      </c>
      <c r="I864" s="66">
        <v>580</v>
      </c>
      <c r="J864" s="66">
        <v>550</v>
      </c>
      <c r="K864" s="66">
        <v>468.03</v>
      </c>
      <c r="L864" s="65">
        <v>17</v>
      </c>
      <c r="M864" s="66">
        <v>177972.3</v>
      </c>
      <c r="N864" s="66">
        <v>0</v>
      </c>
      <c r="O864" s="66">
        <v>0</v>
      </c>
      <c r="P864" s="66">
        <f t="shared" si="122"/>
        <v>177972.3</v>
      </c>
      <c r="Q864" s="70">
        <f t="shared" si="123"/>
        <v>323.58599999999996</v>
      </c>
      <c r="R864" s="61">
        <v>11126.76</v>
      </c>
      <c r="S864" s="61">
        <v>2021</v>
      </c>
      <c r="T864" s="32"/>
    </row>
    <row r="865" spans="1:20" s="2" customFormat="1" ht="12.75" customHeight="1" x14ac:dyDescent="0.2">
      <c r="A865" s="61">
        <f t="shared" si="124"/>
        <v>24</v>
      </c>
      <c r="B865" s="64" t="s">
        <v>839</v>
      </c>
      <c r="C865" s="61" t="s">
        <v>840</v>
      </c>
      <c r="D865" s="24"/>
      <c r="E865" s="61" t="s">
        <v>43</v>
      </c>
      <c r="F865" s="64" t="s">
        <v>310</v>
      </c>
      <c r="G865" s="61">
        <v>2</v>
      </c>
      <c r="H865" s="65">
        <v>2</v>
      </c>
      <c r="I865" s="66">
        <v>594</v>
      </c>
      <c r="J865" s="66">
        <v>564</v>
      </c>
      <c r="K865" s="66">
        <v>401.36</v>
      </c>
      <c r="L865" s="65">
        <v>9</v>
      </c>
      <c r="M865" s="66">
        <v>33123.75</v>
      </c>
      <c r="N865" s="66">
        <v>0</v>
      </c>
      <c r="O865" s="66">
        <v>0</v>
      </c>
      <c r="P865" s="66">
        <f t="shared" si="122"/>
        <v>33123.75</v>
      </c>
      <c r="Q865" s="70">
        <f t="shared" si="123"/>
        <v>58.730053191489361</v>
      </c>
      <c r="R865" s="61">
        <v>11126.76</v>
      </c>
      <c r="S865" s="61">
        <v>2021</v>
      </c>
      <c r="T865" s="32"/>
    </row>
    <row r="866" spans="1:20" s="2" customFormat="1" ht="12.75" customHeight="1" x14ac:dyDescent="0.2">
      <c r="A866" s="61">
        <f t="shared" si="124"/>
        <v>25</v>
      </c>
      <c r="B866" s="64" t="s">
        <v>841</v>
      </c>
      <c r="C866" s="61" t="s">
        <v>779</v>
      </c>
      <c r="D866" s="24"/>
      <c r="E866" s="61" t="s">
        <v>43</v>
      </c>
      <c r="F866" s="64" t="s">
        <v>310</v>
      </c>
      <c r="G866" s="61">
        <v>2</v>
      </c>
      <c r="H866" s="65">
        <v>2</v>
      </c>
      <c r="I866" s="66">
        <v>585.29999999999995</v>
      </c>
      <c r="J866" s="66">
        <v>539</v>
      </c>
      <c r="K866" s="66">
        <v>395.4</v>
      </c>
      <c r="L866" s="65">
        <v>10</v>
      </c>
      <c r="M866" s="66">
        <v>31655.42</v>
      </c>
      <c r="N866" s="66">
        <v>0</v>
      </c>
      <c r="O866" s="66">
        <v>0</v>
      </c>
      <c r="P866" s="66">
        <f t="shared" si="122"/>
        <v>31655.42</v>
      </c>
      <c r="Q866" s="70">
        <f t="shared" si="123"/>
        <v>58.729907235621518</v>
      </c>
      <c r="R866" s="61">
        <v>11126.76</v>
      </c>
      <c r="S866" s="61">
        <v>2021</v>
      </c>
      <c r="T866" s="32"/>
    </row>
    <row r="867" spans="1:20" s="2" customFormat="1" ht="12.75" customHeight="1" x14ac:dyDescent="0.2">
      <c r="A867" s="61">
        <f t="shared" si="124"/>
        <v>26</v>
      </c>
      <c r="B867" s="64" t="s">
        <v>842</v>
      </c>
      <c r="C867" s="61" t="s">
        <v>779</v>
      </c>
      <c r="D867" s="24"/>
      <c r="E867" s="61" t="s">
        <v>43</v>
      </c>
      <c r="F867" s="64" t="s">
        <v>310</v>
      </c>
      <c r="G867" s="61">
        <v>2</v>
      </c>
      <c r="H867" s="65">
        <v>2</v>
      </c>
      <c r="I867" s="66">
        <v>580</v>
      </c>
      <c r="J867" s="66">
        <v>550</v>
      </c>
      <c r="K867" s="66">
        <v>399.8</v>
      </c>
      <c r="L867" s="65">
        <v>13</v>
      </c>
      <c r="M867" s="66">
        <v>177972.3</v>
      </c>
      <c r="N867" s="66">
        <v>0</v>
      </c>
      <c r="O867" s="66">
        <v>0</v>
      </c>
      <c r="P867" s="66">
        <f t="shared" si="122"/>
        <v>177972.3</v>
      </c>
      <c r="Q867" s="70">
        <f t="shared" si="123"/>
        <v>323.58599999999996</v>
      </c>
      <c r="R867" s="61">
        <v>11126.76</v>
      </c>
      <c r="S867" s="61">
        <v>2021</v>
      </c>
      <c r="T867" s="32"/>
    </row>
    <row r="868" spans="1:20" s="2" customFormat="1" ht="12.75" customHeight="1" x14ac:dyDescent="0.2">
      <c r="A868" s="61">
        <f t="shared" si="124"/>
        <v>27</v>
      </c>
      <c r="B868" s="64" t="s">
        <v>843</v>
      </c>
      <c r="C868" s="61" t="s">
        <v>844</v>
      </c>
      <c r="D868" s="24"/>
      <c r="E868" s="61" t="s">
        <v>43</v>
      </c>
      <c r="F868" s="64" t="s">
        <v>310</v>
      </c>
      <c r="G868" s="61">
        <v>2</v>
      </c>
      <c r="H868" s="65">
        <v>1</v>
      </c>
      <c r="I868" s="66">
        <v>573</v>
      </c>
      <c r="J868" s="66">
        <v>543</v>
      </c>
      <c r="K868" s="66">
        <v>384.8</v>
      </c>
      <c r="L868" s="65">
        <v>10</v>
      </c>
      <c r="M868" s="66">
        <v>175707.2</v>
      </c>
      <c r="N868" s="66">
        <v>0</v>
      </c>
      <c r="O868" s="66">
        <v>0</v>
      </c>
      <c r="P868" s="66">
        <f t="shared" si="122"/>
        <v>175707.2</v>
      </c>
      <c r="Q868" s="70">
        <f t="shared" si="123"/>
        <v>323.5860036832413</v>
      </c>
      <c r="R868" s="61">
        <v>11126.76</v>
      </c>
      <c r="S868" s="61">
        <v>2021</v>
      </c>
      <c r="T868" s="32"/>
    </row>
    <row r="869" spans="1:20" s="2" customFormat="1" ht="12.75" customHeight="1" x14ac:dyDescent="0.2">
      <c r="A869" s="61">
        <f t="shared" si="124"/>
        <v>28</v>
      </c>
      <c r="B869" s="64" t="s">
        <v>845</v>
      </c>
      <c r="C869" s="61" t="s">
        <v>844</v>
      </c>
      <c r="D869" s="24"/>
      <c r="E869" s="61" t="s">
        <v>43</v>
      </c>
      <c r="F869" s="64" t="s">
        <v>310</v>
      </c>
      <c r="G869" s="61">
        <v>2</v>
      </c>
      <c r="H869" s="65">
        <v>1</v>
      </c>
      <c r="I869" s="66">
        <v>360</v>
      </c>
      <c r="J869" s="66">
        <v>340</v>
      </c>
      <c r="K869" s="66">
        <v>73.7</v>
      </c>
      <c r="L869" s="65">
        <v>7</v>
      </c>
      <c r="M869" s="66">
        <v>19968.03</v>
      </c>
      <c r="N869" s="66">
        <v>0</v>
      </c>
      <c r="O869" s="66">
        <v>0</v>
      </c>
      <c r="P869" s="66">
        <f t="shared" si="122"/>
        <v>19968.03</v>
      </c>
      <c r="Q869" s="70">
        <f t="shared" si="123"/>
        <v>58.729499999999994</v>
      </c>
      <c r="R869" s="61">
        <v>11126.76</v>
      </c>
      <c r="S869" s="61">
        <v>2021</v>
      </c>
      <c r="T869" s="32"/>
    </row>
    <row r="870" spans="1:20" s="2" customFormat="1" ht="12.75" customHeight="1" x14ac:dyDescent="0.2">
      <c r="A870" s="61">
        <f t="shared" si="124"/>
        <v>29</v>
      </c>
      <c r="B870" s="64" t="s">
        <v>846</v>
      </c>
      <c r="C870" s="61" t="s">
        <v>779</v>
      </c>
      <c r="D870" s="24"/>
      <c r="E870" s="61" t="s">
        <v>43</v>
      </c>
      <c r="F870" s="64" t="s">
        <v>310</v>
      </c>
      <c r="G870" s="61">
        <v>2</v>
      </c>
      <c r="H870" s="65">
        <v>1</v>
      </c>
      <c r="I870" s="66">
        <v>361</v>
      </c>
      <c r="J870" s="66">
        <v>341</v>
      </c>
      <c r="K870" s="66">
        <v>51.1</v>
      </c>
      <c r="L870" s="65">
        <v>10</v>
      </c>
      <c r="M870" s="66">
        <v>20043.650000000001</v>
      </c>
      <c r="N870" s="66">
        <v>0</v>
      </c>
      <c r="O870" s="66">
        <v>0</v>
      </c>
      <c r="P870" s="66">
        <f t="shared" si="122"/>
        <v>20043.650000000001</v>
      </c>
      <c r="Q870" s="70">
        <f t="shared" si="123"/>
        <v>58.779032258064518</v>
      </c>
      <c r="R870" s="61">
        <v>11126.76</v>
      </c>
      <c r="S870" s="61">
        <v>2021</v>
      </c>
      <c r="T870" s="32"/>
    </row>
    <row r="871" spans="1:20" s="2" customFormat="1" ht="12.75" customHeight="1" x14ac:dyDescent="0.2">
      <c r="A871" s="61">
        <f t="shared" si="124"/>
        <v>30</v>
      </c>
      <c r="B871" s="64" t="s">
        <v>847</v>
      </c>
      <c r="C871" s="61" t="s">
        <v>779</v>
      </c>
      <c r="D871" s="24"/>
      <c r="E871" s="61" t="s">
        <v>43</v>
      </c>
      <c r="F871" s="64" t="s">
        <v>310</v>
      </c>
      <c r="G871" s="61">
        <v>2</v>
      </c>
      <c r="H871" s="65">
        <v>2</v>
      </c>
      <c r="I871" s="66">
        <v>589</v>
      </c>
      <c r="J871" s="66">
        <v>559</v>
      </c>
      <c r="K871" s="66">
        <v>397.3</v>
      </c>
      <c r="L871" s="65">
        <v>12</v>
      </c>
      <c r="M871" s="66">
        <v>32830.33</v>
      </c>
      <c r="N871" s="66">
        <v>0</v>
      </c>
      <c r="O871" s="66">
        <v>0</v>
      </c>
      <c r="P871" s="66">
        <f t="shared" si="122"/>
        <v>32830.33</v>
      </c>
      <c r="Q871" s="70">
        <f t="shared" si="123"/>
        <v>58.730465116279071</v>
      </c>
      <c r="R871" s="61">
        <v>11126.76</v>
      </c>
      <c r="S871" s="61">
        <v>2021</v>
      </c>
      <c r="T871" s="32"/>
    </row>
    <row r="872" spans="1:20" s="2" customFormat="1" ht="12.75" customHeight="1" x14ac:dyDescent="0.2">
      <c r="A872" s="61">
        <f t="shared" si="124"/>
        <v>31</v>
      </c>
      <c r="B872" s="64" t="s">
        <v>848</v>
      </c>
      <c r="C872" s="61" t="s">
        <v>255</v>
      </c>
      <c r="D872" s="24"/>
      <c r="E872" s="61" t="s">
        <v>43</v>
      </c>
      <c r="F872" s="64" t="s">
        <v>310</v>
      </c>
      <c r="G872" s="61">
        <v>2</v>
      </c>
      <c r="H872" s="65">
        <v>1</v>
      </c>
      <c r="I872" s="66">
        <v>562.29999999999995</v>
      </c>
      <c r="J872" s="66">
        <v>532.29999999999995</v>
      </c>
      <c r="K872" s="66">
        <v>479.3</v>
      </c>
      <c r="L872" s="65">
        <v>9</v>
      </c>
      <c r="M872" s="66">
        <v>31262.17</v>
      </c>
      <c r="N872" s="66">
        <v>0</v>
      </c>
      <c r="O872" s="66">
        <v>0</v>
      </c>
      <c r="P872" s="66">
        <f t="shared" si="122"/>
        <v>31262.17</v>
      </c>
      <c r="Q872" s="70">
        <f t="shared" si="123"/>
        <v>58.730358820214164</v>
      </c>
      <c r="R872" s="61">
        <v>11126.76</v>
      </c>
      <c r="S872" s="61">
        <v>2021</v>
      </c>
      <c r="T872" s="32"/>
    </row>
    <row r="873" spans="1:20" s="2" customFormat="1" ht="12.75" customHeight="1" x14ac:dyDescent="0.2">
      <c r="A873" s="245" t="s">
        <v>849</v>
      </c>
      <c r="B873" s="245"/>
      <c r="C873" s="45">
        <v>31</v>
      </c>
      <c r="D873" s="45"/>
      <c r="E873" s="45"/>
      <c r="F873" s="43"/>
      <c r="G873" s="45"/>
      <c r="H873" s="46"/>
      <c r="I873" s="50">
        <f t="shared" ref="I873:P873" si="125">SUM(I842:I872)</f>
        <v>25596.969999999994</v>
      </c>
      <c r="J873" s="50">
        <f t="shared" si="125"/>
        <v>23085.1</v>
      </c>
      <c r="K873" s="50">
        <f t="shared" si="125"/>
        <v>14825.389999999998</v>
      </c>
      <c r="L873" s="50">
        <f t="shared" si="125"/>
        <v>548</v>
      </c>
      <c r="M873" s="50">
        <f t="shared" si="125"/>
        <v>7926053.1815357022</v>
      </c>
      <c r="N873" s="50">
        <f t="shared" si="125"/>
        <v>0</v>
      </c>
      <c r="O873" s="50">
        <f t="shared" si="125"/>
        <v>0</v>
      </c>
      <c r="P873" s="50">
        <f t="shared" si="125"/>
        <v>7926053.1815357022</v>
      </c>
      <c r="Q873" s="82"/>
      <c r="R873" s="82"/>
      <c r="S873" s="45"/>
      <c r="T873" s="32"/>
    </row>
    <row r="874" spans="1:20" s="81" customFormat="1" ht="12.75" customHeight="1" x14ac:dyDescent="0.2">
      <c r="A874" s="244" t="s">
        <v>850</v>
      </c>
      <c r="B874" s="244"/>
      <c r="C874" s="92">
        <f>C873+C841+C810</f>
        <v>82</v>
      </c>
      <c r="D874" s="92"/>
      <c r="E874" s="92"/>
      <c r="F874" s="93"/>
      <c r="G874" s="92"/>
      <c r="H874" s="92"/>
      <c r="I874" s="94">
        <f>I873+I841+I810</f>
        <v>57076.209999999992</v>
      </c>
      <c r="J874" s="94">
        <f>J873+J841+J810</f>
        <v>51211.420000000006</v>
      </c>
      <c r="K874" s="94">
        <f>K873+K841+K810</f>
        <v>34654.509999999995</v>
      </c>
      <c r="L874" s="99">
        <f>L873+L841+L810</f>
        <v>1077</v>
      </c>
      <c r="M874" s="94">
        <f>M810+M841+M873</f>
        <v>159145766.30274972</v>
      </c>
      <c r="N874" s="92"/>
      <c r="O874" s="92"/>
      <c r="P874" s="94">
        <f>P873+P841+P810</f>
        <v>159145766.30274972</v>
      </c>
      <c r="Q874" s="88"/>
      <c r="R874" s="88"/>
      <c r="S874" s="29"/>
      <c r="T874" s="80"/>
    </row>
    <row r="875" spans="1:20" s="2" customFormat="1" ht="12.75" customHeight="1" x14ac:dyDescent="0.2">
      <c r="A875" s="61"/>
      <c r="B875" s="62" t="s">
        <v>851</v>
      </c>
      <c r="C875" s="63"/>
      <c r="D875" s="61"/>
      <c r="E875" s="61"/>
      <c r="F875" s="64"/>
      <c r="G875" s="61"/>
      <c r="H875" s="65"/>
      <c r="I875" s="66"/>
      <c r="J875" s="66"/>
      <c r="K875" s="66"/>
      <c r="L875" s="65"/>
      <c r="M875" s="66"/>
      <c r="N875" s="66"/>
      <c r="O875" s="66"/>
      <c r="P875" s="67"/>
      <c r="Q875" s="70"/>
      <c r="R875" s="69"/>
      <c r="S875" s="61"/>
      <c r="T875" s="32"/>
    </row>
    <row r="876" spans="1:20" s="2" customFormat="1" ht="12.75" customHeight="1" x14ac:dyDescent="0.2">
      <c r="A876" s="61">
        <v>1</v>
      </c>
      <c r="B876" s="64" t="s">
        <v>852</v>
      </c>
      <c r="C876" s="61" t="s">
        <v>853</v>
      </c>
      <c r="D876" s="61">
        <v>1965</v>
      </c>
      <c r="E876" s="61" t="s">
        <v>43</v>
      </c>
      <c r="F876" s="64" t="s">
        <v>336</v>
      </c>
      <c r="G876" s="61">
        <v>2</v>
      </c>
      <c r="H876" s="65">
        <v>2</v>
      </c>
      <c r="I876" s="66">
        <v>377.5</v>
      </c>
      <c r="J876" s="66">
        <v>365.8</v>
      </c>
      <c r="K876" s="61">
        <v>258</v>
      </c>
      <c r="L876" s="65">
        <v>6</v>
      </c>
      <c r="M876" s="66">
        <v>118367.7588</v>
      </c>
      <c r="N876" s="66">
        <v>0</v>
      </c>
      <c r="O876" s="66">
        <v>0</v>
      </c>
      <c r="P876" s="66">
        <f t="shared" ref="P876:P920" si="126">M876</f>
        <v>118367.7588</v>
      </c>
      <c r="Q876" s="70">
        <f t="shared" ref="Q876:Q897" si="127">P876/J876</f>
        <v>323.58599999999996</v>
      </c>
      <c r="R876" s="61">
        <v>11111.76</v>
      </c>
      <c r="S876" s="61">
        <v>2019</v>
      </c>
      <c r="T876" s="32"/>
    </row>
    <row r="877" spans="1:20" s="2" customFormat="1" ht="12.75" customHeight="1" x14ac:dyDescent="0.2">
      <c r="A877" s="61">
        <f t="shared" ref="A877:A897" si="128">A876+1</f>
        <v>2</v>
      </c>
      <c r="B877" s="64" t="s">
        <v>854</v>
      </c>
      <c r="C877" s="61">
        <v>1939</v>
      </c>
      <c r="D877" s="61"/>
      <c r="E877" s="61" t="s">
        <v>43</v>
      </c>
      <c r="F877" s="64" t="s">
        <v>54</v>
      </c>
      <c r="G877" s="61">
        <v>2</v>
      </c>
      <c r="H877" s="65">
        <v>1</v>
      </c>
      <c r="I877" s="66">
        <v>69</v>
      </c>
      <c r="J877" s="66">
        <v>65.099999999999994</v>
      </c>
      <c r="K877" s="61">
        <v>65.099999999999994</v>
      </c>
      <c r="L877" s="65">
        <v>3</v>
      </c>
      <c r="M877" s="66">
        <v>20229</v>
      </c>
      <c r="N877" s="66">
        <v>0</v>
      </c>
      <c r="O877" s="66">
        <v>0</v>
      </c>
      <c r="P877" s="66">
        <f t="shared" si="126"/>
        <v>20229</v>
      </c>
      <c r="Q877" s="70">
        <f t="shared" si="127"/>
        <v>310.73732718894013</v>
      </c>
      <c r="R877" s="61">
        <v>11111.76</v>
      </c>
      <c r="S877" s="61">
        <v>2019</v>
      </c>
      <c r="T877" s="32"/>
    </row>
    <row r="878" spans="1:20" s="2" customFormat="1" ht="12.75" customHeight="1" x14ac:dyDescent="0.2">
      <c r="A878" s="61">
        <f t="shared" si="128"/>
        <v>3</v>
      </c>
      <c r="B878" s="64" t="s">
        <v>855</v>
      </c>
      <c r="C878" s="61">
        <v>1939</v>
      </c>
      <c r="D878" s="61"/>
      <c r="E878" s="61" t="s">
        <v>43</v>
      </c>
      <c r="F878" s="64" t="s">
        <v>54</v>
      </c>
      <c r="G878" s="61">
        <v>2</v>
      </c>
      <c r="H878" s="65"/>
      <c r="I878" s="66">
        <v>115</v>
      </c>
      <c r="J878" s="66">
        <v>65.5</v>
      </c>
      <c r="K878" s="61">
        <v>65.5</v>
      </c>
      <c r="L878" s="65">
        <v>3</v>
      </c>
      <c r="M878" s="66">
        <v>21264</v>
      </c>
      <c r="N878" s="66">
        <v>0</v>
      </c>
      <c r="O878" s="66">
        <v>0</v>
      </c>
      <c r="P878" s="66">
        <f t="shared" si="126"/>
        <v>21264</v>
      </c>
      <c r="Q878" s="70">
        <f t="shared" si="127"/>
        <v>324.64122137404581</v>
      </c>
      <c r="R878" s="61">
        <v>11111.76</v>
      </c>
      <c r="S878" s="61">
        <v>2019</v>
      </c>
      <c r="T878" s="32"/>
    </row>
    <row r="879" spans="1:20" s="2" customFormat="1" ht="12.75" customHeight="1" x14ac:dyDescent="0.2">
      <c r="A879" s="61">
        <f t="shared" si="128"/>
        <v>4</v>
      </c>
      <c r="B879" s="64" t="s">
        <v>856</v>
      </c>
      <c r="C879" s="61">
        <v>1939</v>
      </c>
      <c r="D879" s="61"/>
      <c r="E879" s="61" t="s">
        <v>43</v>
      </c>
      <c r="F879" s="64" t="s">
        <v>54</v>
      </c>
      <c r="G879" s="61">
        <v>2</v>
      </c>
      <c r="H879" s="65">
        <v>3</v>
      </c>
      <c r="I879" s="66">
        <v>262</v>
      </c>
      <c r="J879" s="66">
        <v>219.6</v>
      </c>
      <c r="K879" s="61">
        <v>163.5</v>
      </c>
      <c r="L879" s="65">
        <v>5</v>
      </c>
      <c r="M879" s="66">
        <v>71059.490000000005</v>
      </c>
      <c r="N879" s="66">
        <v>0</v>
      </c>
      <c r="O879" s="66">
        <v>0</v>
      </c>
      <c r="P879" s="66">
        <f t="shared" si="126"/>
        <v>71059.490000000005</v>
      </c>
      <c r="Q879" s="70">
        <f t="shared" si="127"/>
        <v>323.58602003642989</v>
      </c>
      <c r="R879" s="61">
        <v>11111.76</v>
      </c>
      <c r="S879" s="61">
        <v>2019</v>
      </c>
      <c r="T879" s="32"/>
    </row>
    <row r="880" spans="1:20" s="2" customFormat="1" ht="12.75" customHeight="1" x14ac:dyDescent="0.2">
      <c r="A880" s="61">
        <f t="shared" si="128"/>
        <v>5</v>
      </c>
      <c r="B880" s="64" t="s">
        <v>857</v>
      </c>
      <c r="C880" s="61">
        <v>1890</v>
      </c>
      <c r="D880" s="61"/>
      <c r="E880" s="61" t="s">
        <v>43</v>
      </c>
      <c r="F880" s="64" t="s">
        <v>54</v>
      </c>
      <c r="G880" s="61">
        <v>2</v>
      </c>
      <c r="H880" s="65">
        <v>3</v>
      </c>
      <c r="I880" s="66">
        <v>177.6</v>
      </c>
      <c r="J880" s="66">
        <v>174.1</v>
      </c>
      <c r="K880" s="61">
        <v>174.1</v>
      </c>
      <c r="L880" s="65">
        <v>4</v>
      </c>
      <c r="M880" s="66">
        <v>56336.32</v>
      </c>
      <c r="N880" s="66">
        <v>0</v>
      </c>
      <c r="O880" s="66">
        <v>0</v>
      </c>
      <c r="P880" s="66">
        <f t="shared" si="126"/>
        <v>56336.32</v>
      </c>
      <c r="Q880" s="70">
        <f t="shared" si="127"/>
        <v>323.58598506605398</v>
      </c>
      <c r="R880" s="61">
        <v>11111.76</v>
      </c>
      <c r="S880" s="61">
        <v>2019</v>
      </c>
      <c r="T880" s="32"/>
    </row>
    <row r="881" spans="1:20" s="2" customFormat="1" ht="12.75" customHeight="1" x14ac:dyDescent="0.2">
      <c r="A881" s="61">
        <f t="shared" si="128"/>
        <v>6</v>
      </c>
      <c r="B881" s="64" t="s">
        <v>858</v>
      </c>
      <c r="C881" s="61">
        <v>1952</v>
      </c>
      <c r="D881" s="61"/>
      <c r="E881" s="61" t="s">
        <v>43</v>
      </c>
      <c r="F881" s="64" t="s">
        <v>79</v>
      </c>
      <c r="G881" s="61">
        <v>2</v>
      </c>
      <c r="H881" s="65">
        <v>2</v>
      </c>
      <c r="I881" s="66">
        <v>887</v>
      </c>
      <c r="J881" s="66">
        <v>759.3</v>
      </c>
      <c r="K881" s="61">
        <v>759.3</v>
      </c>
      <c r="L881" s="65">
        <v>12</v>
      </c>
      <c r="M881" s="66">
        <v>41281</v>
      </c>
      <c r="N881" s="66">
        <v>0</v>
      </c>
      <c r="O881" s="66">
        <v>0</v>
      </c>
      <c r="P881" s="66">
        <f t="shared" si="126"/>
        <v>41281</v>
      </c>
      <c r="Q881" s="70">
        <f t="shared" si="127"/>
        <v>54.36718029764257</v>
      </c>
      <c r="R881" s="61">
        <v>11111.76</v>
      </c>
      <c r="S881" s="61">
        <v>2019</v>
      </c>
      <c r="T881" s="32"/>
    </row>
    <row r="882" spans="1:20" s="2" customFormat="1" ht="12.75" customHeight="1" x14ac:dyDescent="0.2">
      <c r="A882" s="61">
        <f t="shared" si="128"/>
        <v>7</v>
      </c>
      <c r="B882" s="64" t="s">
        <v>859</v>
      </c>
      <c r="C882" s="61">
        <v>1939</v>
      </c>
      <c r="D882" s="61"/>
      <c r="E882" s="61" t="s">
        <v>43</v>
      </c>
      <c r="F882" s="64" t="s">
        <v>54</v>
      </c>
      <c r="G882" s="61">
        <v>2</v>
      </c>
      <c r="H882" s="65"/>
      <c r="I882" s="66">
        <v>119.9</v>
      </c>
      <c r="J882" s="66">
        <v>119.9</v>
      </c>
      <c r="K882" s="61">
        <v>119.9</v>
      </c>
      <c r="L882" s="65">
        <v>5</v>
      </c>
      <c r="M882" s="66">
        <v>38796</v>
      </c>
      <c r="N882" s="66">
        <v>0</v>
      </c>
      <c r="O882" s="66">
        <v>0</v>
      </c>
      <c r="P882" s="66">
        <f t="shared" si="126"/>
        <v>38796</v>
      </c>
      <c r="Q882" s="70">
        <f t="shared" si="127"/>
        <v>323.56964136780647</v>
      </c>
      <c r="R882" s="61">
        <v>11111.76</v>
      </c>
      <c r="S882" s="61">
        <v>2019</v>
      </c>
      <c r="T882" s="32"/>
    </row>
    <row r="883" spans="1:20" s="2" customFormat="1" ht="12.75" customHeight="1" x14ac:dyDescent="0.2">
      <c r="A883" s="61">
        <f t="shared" si="128"/>
        <v>8</v>
      </c>
      <c r="B883" s="64" t="s">
        <v>860</v>
      </c>
      <c r="C883" s="61">
        <v>1939</v>
      </c>
      <c r="D883" s="61"/>
      <c r="E883" s="61" t="s">
        <v>43</v>
      </c>
      <c r="F883" s="64" t="s">
        <v>79</v>
      </c>
      <c r="G883" s="61">
        <v>3</v>
      </c>
      <c r="H883" s="65">
        <v>1</v>
      </c>
      <c r="I883" s="66">
        <v>1939.6</v>
      </c>
      <c r="J883" s="66">
        <v>1403.3</v>
      </c>
      <c r="K883" s="61">
        <v>1186.8</v>
      </c>
      <c r="L883" s="65">
        <v>16</v>
      </c>
      <c r="M883" s="66">
        <v>454088.23</v>
      </c>
      <c r="N883" s="66">
        <v>0</v>
      </c>
      <c r="O883" s="66">
        <v>0</v>
      </c>
      <c r="P883" s="66">
        <f t="shared" si="126"/>
        <v>454088.23</v>
      </c>
      <c r="Q883" s="70">
        <f t="shared" si="127"/>
        <v>323.5859972920972</v>
      </c>
      <c r="R883" s="61">
        <v>11111.76</v>
      </c>
      <c r="S883" s="61">
        <v>2019</v>
      </c>
      <c r="T883" s="32"/>
    </row>
    <row r="884" spans="1:20" s="2" customFormat="1" ht="12.75" customHeight="1" x14ac:dyDescent="0.2">
      <c r="A884" s="61">
        <f t="shared" si="128"/>
        <v>9</v>
      </c>
      <c r="B884" s="64" t="s">
        <v>861</v>
      </c>
      <c r="C884" s="61">
        <v>1938</v>
      </c>
      <c r="D884" s="61"/>
      <c r="E884" s="61" t="s">
        <v>43</v>
      </c>
      <c r="F884" s="64" t="s">
        <v>44</v>
      </c>
      <c r="G884" s="61">
        <v>2</v>
      </c>
      <c r="H884" s="65">
        <v>3</v>
      </c>
      <c r="I884" s="66">
        <v>192.84</v>
      </c>
      <c r="J884" s="66">
        <v>180.1</v>
      </c>
      <c r="K884" s="61">
        <v>147.6</v>
      </c>
      <c r="L884" s="65">
        <v>6</v>
      </c>
      <c r="M884" s="66">
        <v>58278</v>
      </c>
      <c r="N884" s="66">
        <v>0</v>
      </c>
      <c r="O884" s="66">
        <v>0</v>
      </c>
      <c r="P884" s="66">
        <f t="shared" si="126"/>
        <v>58278</v>
      </c>
      <c r="Q884" s="70">
        <f t="shared" si="127"/>
        <v>323.58689616879514</v>
      </c>
      <c r="R884" s="61">
        <v>11111.76</v>
      </c>
      <c r="S884" s="61">
        <v>2019</v>
      </c>
      <c r="T884" s="32"/>
    </row>
    <row r="885" spans="1:20" s="2" customFormat="1" ht="12.75" customHeight="1" x14ac:dyDescent="0.2">
      <c r="A885" s="61">
        <f t="shared" si="128"/>
        <v>10</v>
      </c>
      <c r="B885" s="64" t="s">
        <v>862</v>
      </c>
      <c r="C885" s="61" t="s">
        <v>853</v>
      </c>
      <c r="D885" s="61">
        <v>1966</v>
      </c>
      <c r="E885" s="61" t="s">
        <v>43</v>
      </c>
      <c r="F885" s="64" t="s">
        <v>44</v>
      </c>
      <c r="G885" s="61">
        <v>2</v>
      </c>
      <c r="H885" s="65">
        <v>2</v>
      </c>
      <c r="I885" s="66">
        <v>410.93</v>
      </c>
      <c r="J885" s="66">
        <v>343.7</v>
      </c>
      <c r="K885" s="61">
        <v>263.8</v>
      </c>
      <c r="L885" s="65">
        <v>12</v>
      </c>
      <c r="M885" s="66">
        <v>111216.5082</v>
      </c>
      <c r="N885" s="66">
        <v>0</v>
      </c>
      <c r="O885" s="66">
        <v>0</v>
      </c>
      <c r="P885" s="66">
        <f t="shared" si="126"/>
        <v>111216.5082</v>
      </c>
      <c r="Q885" s="70">
        <f t="shared" si="127"/>
        <v>323.58600000000001</v>
      </c>
      <c r="R885" s="61">
        <v>11111.76</v>
      </c>
      <c r="S885" s="61">
        <v>2019</v>
      </c>
      <c r="T885" s="32"/>
    </row>
    <row r="886" spans="1:20" s="2" customFormat="1" ht="12.75" customHeight="1" x14ac:dyDescent="0.2">
      <c r="A886" s="61">
        <f t="shared" si="128"/>
        <v>11</v>
      </c>
      <c r="B886" s="64" t="s">
        <v>863</v>
      </c>
      <c r="C886" s="61" t="s">
        <v>853</v>
      </c>
      <c r="D886" s="61"/>
      <c r="E886" s="61" t="s">
        <v>43</v>
      </c>
      <c r="F886" s="64" t="s">
        <v>336</v>
      </c>
      <c r="G886" s="61">
        <v>2</v>
      </c>
      <c r="H886" s="65">
        <v>2</v>
      </c>
      <c r="I886" s="66">
        <v>464.2</v>
      </c>
      <c r="J886" s="66">
        <v>404.4</v>
      </c>
      <c r="K886" s="61">
        <v>380.2</v>
      </c>
      <c r="L886" s="65">
        <v>14</v>
      </c>
      <c r="M886" s="66">
        <v>130858.1784</v>
      </c>
      <c r="N886" s="66">
        <v>0</v>
      </c>
      <c r="O886" s="66">
        <v>0</v>
      </c>
      <c r="P886" s="66">
        <f t="shared" si="126"/>
        <v>130858.1784</v>
      </c>
      <c r="Q886" s="70">
        <f t="shared" si="127"/>
        <v>323.58600000000001</v>
      </c>
      <c r="R886" s="61">
        <v>11111.76</v>
      </c>
      <c r="S886" s="61">
        <v>2019</v>
      </c>
      <c r="T886" s="32"/>
    </row>
    <row r="887" spans="1:20" s="2" customFormat="1" ht="23.25" customHeight="1" x14ac:dyDescent="0.2">
      <c r="A887" s="61">
        <f t="shared" si="128"/>
        <v>12</v>
      </c>
      <c r="B887" s="64" t="s">
        <v>864</v>
      </c>
      <c r="C887" s="61" t="s">
        <v>853</v>
      </c>
      <c r="D887" s="61"/>
      <c r="E887" s="61" t="s">
        <v>43</v>
      </c>
      <c r="F887" s="64" t="s">
        <v>44</v>
      </c>
      <c r="G887" s="61">
        <v>2</v>
      </c>
      <c r="H887" s="65">
        <v>1</v>
      </c>
      <c r="I887" s="66">
        <v>508.8</v>
      </c>
      <c r="J887" s="66">
        <v>485.5</v>
      </c>
      <c r="K887" s="61">
        <v>210.2</v>
      </c>
      <c r="L887" s="65">
        <v>6</v>
      </c>
      <c r="M887" s="66">
        <v>157101.003</v>
      </c>
      <c r="N887" s="66">
        <v>0</v>
      </c>
      <c r="O887" s="66">
        <v>0</v>
      </c>
      <c r="P887" s="66">
        <f t="shared" si="126"/>
        <v>157101.003</v>
      </c>
      <c r="Q887" s="70">
        <f t="shared" si="127"/>
        <v>323.58600000000001</v>
      </c>
      <c r="R887" s="61">
        <v>11111.76</v>
      </c>
      <c r="S887" s="61">
        <v>2019</v>
      </c>
      <c r="T887" s="32"/>
    </row>
    <row r="888" spans="1:20" s="2" customFormat="1" ht="12.75" customHeight="1" x14ac:dyDescent="0.2">
      <c r="A888" s="61">
        <f t="shared" si="128"/>
        <v>13</v>
      </c>
      <c r="B888" s="64" t="s">
        <v>865</v>
      </c>
      <c r="C888" s="61">
        <v>1939</v>
      </c>
      <c r="D888" s="61"/>
      <c r="E888" s="61" t="s">
        <v>43</v>
      </c>
      <c r="F888" s="64" t="s">
        <v>79</v>
      </c>
      <c r="G888" s="61">
        <v>2</v>
      </c>
      <c r="H888" s="65">
        <v>2</v>
      </c>
      <c r="I888" s="66">
        <v>1042</v>
      </c>
      <c r="J888" s="66">
        <v>1030.3</v>
      </c>
      <c r="K888" s="61">
        <v>1003.9</v>
      </c>
      <c r="L888" s="65">
        <v>24</v>
      </c>
      <c r="M888" s="66">
        <v>333390.65999999997</v>
      </c>
      <c r="N888" s="66">
        <v>0</v>
      </c>
      <c r="O888" s="66">
        <v>0</v>
      </c>
      <c r="P888" s="66">
        <f t="shared" si="126"/>
        <v>333390.65999999997</v>
      </c>
      <c r="Q888" s="70">
        <f t="shared" si="127"/>
        <v>323.5860040764826</v>
      </c>
      <c r="R888" s="61">
        <v>11111.76</v>
      </c>
      <c r="S888" s="61">
        <v>2019</v>
      </c>
      <c r="T888" s="32"/>
    </row>
    <row r="889" spans="1:20" s="2" customFormat="1" ht="22.5" customHeight="1" x14ac:dyDescent="0.2">
      <c r="A889" s="61">
        <f t="shared" si="128"/>
        <v>14</v>
      </c>
      <c r="B889" s="64" t="s">
        <v>866</v>
      </c>
      <c r="C889" s="61">
        <v>1939</v>
      </c>
      <c r="D889" s="61"/>
      <c r="E889" s="61" t="s">
        <v>43</v>
      </c>
      <c r="F889" s="64" t="s">
        <v>54</v>
      </c>
      <c r="G889" s="61">
        <v>2</v>
      </c>
      <c r="H889" s="65">
        <v>1</v>
      </c>
      <c r="I889" s="66">
        <v>383</v>
      </c>
      <c r="J889" s="66">
        <v>326.3</v>
      </c>
      <c r="K889" s="61">
        <v>326.3</v>
      </c>
      <c r="L889" s="65">
        <v>7</v>
      </c>
      <c r="M889" s="66">
        <v>118872</v>
      </c>
      <c r="N889" s="66">
        <v>0</v>
      </c>
      <c r="O889" s="66">
        <v>0</v>
      </c>
      <c r="P889" s="66">
        <f t="shared" si="126"/>
        <v>118872</v>
      </c>
      <c r="Q889" s="70">
        <f t="shared" si="127"/>
        <v>364.30278884462149</v>
      </c>
      <c r="R889" s="61">
        <v>16488.59</v>
      </c>
      <c r="S889" s="61">
        <v>2019</v>
      </c>
      <c r="T889" s="32"/>
    </row>
    <row r="890" spans="1:20" s="72" customFormat="1" ht="12.75" customHeight="1" x14ac:dyDescent="0.2">
      <c r="A890" s="237">
        <f t="shared" si="128"/>
        <v>15</v>
      </c>
      <c r="B890" s="64" t="s">
        <v>867</v>
      </c>
      <c r="C890" s="61">
        <v>1965</v>
      </c>
      <c r="D890" s="61"/>
      <c r="E890" s="61" t="s">
        <v>43</v>
      </c>
      <c r="F890" s="64" t="s">
        <v>79</v>
      </c>
      <c r="G890" s="61">
        <v>2</v>
      </c>
      <c r="H890" s="65">
        <v>2</v>
      </c>
      <c r="I890" s="66">
        <v>410</v>
      </c>
      <c r="J890" s="66">
        <v>369</v>
      </c>
      <c r="K890" s="61">
        <v>276.8</v>
      </c>
      <c r="L890" s="65">
        <v>8</v>
      </c>
      <c r="M890" s="66">
        <v>119403.23</v>
      </c>
      <c r="N890" s="66">
        <v>0</v>
      </c>
      <c r="O890" s="66">
        <v>0</v>
      </c>
      <c r="P890" s="66">
        <f t="shared" si="126"/>
        <v>119403.23</v>
      </c>
      <c r="Q890" s="70">
        <f t="shared" si="127"/>
        <v>323.5859891598916</v>
      </c>
      <c r="R890" s="61">
        <v>11111.76</v>
      </c>
      <c r="S890" s="61">
        <v>2019</v>
      </c>
      <c r="T890" s="71"/>
    </row>
    <row r="891" spans="1:20" s="103" customFormat="1" ht="12.75" customHeight="1" x14ac:dyDescent="0.2">
      <c r="A891" s="237">
        <f t="shared" si="128"/>
        <v>16</v>
      </c>
      <c r="B891" s="75" t="s">
        <v>868</v>
      </c>
      <c r="C891" s="74">
        <v>1947</v>
      </c>
      <c r="D891" s="74"/>
      <c r="E891" s="74" t="s">
        <v>43</v>
      </c>
      <c r="F891" s="75" t="s">
        <v>44</v>
      </c>
      <c r="G891" s="74">
        <v>2</v>
      </c>
      <c r="H891" s="95">
        <v>0</v>
      </c>
      <c r="I891" s="76">
        <v>203.9</v>
      </c>
      <c r="J891" s="76">
        <v>158.6</v>
      </c>
      <c r="K891" s="74">
        <v>95.9</v>
      </c>
      <c r="L891" s="95">
        <v>3</v>
      </c>
      <c r="M891" s="76">
        <v>881280</v>
      </c>
      <c r="N891" s="76">
        <v>0</v>
      </c>
      <c r="O891" s="76">
        <v>0</v>
      </c>
      <c r="P891" s="76">
        <f t="shared" si="126"/>
        <v>881280</v>
      </c>
      <c r="Q891" s="77">
        <f t="shared" si="127"/>
        <v>5556.6204287515766</v>
      </c>
      <c r="R891" s="74">
        <v>11111.76</v>
      </c>
      <c r="S891" s="74" t="s">
        <v>195</v>
      </c>
      <c r="T891" s="102"/>
    </row>
    <row r="892" spans="1:20" s="103" customFormat="1" ht="12.75" customHeight="1" x14ac:dyDescent="0.2">
      <c r="A892" s="74">
        <f t="shared" si="128"/>
        <v>17</v>
      </c>
      <c r="B892" s="75" t="s">
        <v>869</v>
      </c>
      <c r="C892" s="74" t="s">
        <v>853</v>
      </c>
      <c r="D892" s="74"/>
      <c r="E892" s="74" t="s">
        <v>43</v>
      </c>
      <c r="F892" s="75" t="s">
        <v>54</v>
      </c>
      <c r="G892" s="74">
        <v>2</v>
      </c>
      <c r="H892" s="95">
        <v>2</v>
      </c>
      <c r="I892" s="76">
        <v>517.4</v>
      </c>
      <c r="J892" s="76">
        <v>401.9</v>
      </c>
      <c r="K892" s="74">
        <v>330.1</v>
      </c>
      <c r="L892" s="95">
        <v>11</v>
      </c>
      <c r="M892" s="76">
        <v>510000</v>
      </c>
      <c r="N892" s="76">
        <v>0</v>
      </c>
      <c r="O892" s="76">
        <v>0</v>
      </c>
      <c r="P892" s="76">
        <f t="shared" si="126"/>
        <v>510000</v>
      </c>
      <c r="Q892" s="77">
        <f t="shared" si="127"/>
        <v>1268.9723811893507</v>
      </c>
      <c r="R892" s="74">
        <v>11111.76</v>
      </c>
      <c r="S892" s="74" t="s">
        <v>195</v>
      </c>
      <c r="T892" s="102"/>
    </row>
    <row r="893" spans="1:20" s="103" customFormat="1" ht="12.75" customHeight="1" x14ac:dyDescent="0.2">
      <c r="A893" s="74">
        <f t="shared" si="128"/>
        <v>18</v>
      </c>
      <c r="B893" s="75" t="s">
        <v>870</v>
      </c>
      <c r="C893" s="74">
        <v>1933</v>
      </c>
      <c r="D893" s="74"/>
      <c r="E893" s="74" t="s">
        <v>43</v>
      </c>
      <c r="F893" s="75" t="s">
        <v>54</v>
      </c>
      <c r="G893" s="74">
        <v>2</v>
      </c>
      <c r="H893" s="95">
        <v>2</v>
      </c>
      <c r="I893" s="76">
        <v>731</v>
      </c>
      <c r="J893" s="76">
        <v>454.8</v>
      </c>
      <c r="K893" s="74">
        <v>397.3</v>
      </c>
      <c r="L893" s="95">
        <v>8</v>
      </c>
      <c r="M893" s="76">
        <v>2525184</v>
      </c>
      <c r="N893" s="76">
        <v>0</v>
      </c>
      <c r="O893" s="76">
        <v>0</v>
      </c>
      <c r="P893" s="76">
        <f t="shared" si="126"/>
        <v>2525184</v>
      </c>
      <c r="Q893" s="77">
        <f t="shared" si="127"/>
        <v>5552.2955145118731</v>
      </c>
      <c r="R893" s="74">
        <v>11111.76</v>
      </c>
      <c r="S893" s="74" t="s">
        <v>195</v>
      </c>
      <c r="T893" s="102"/>
    </row>
    <row r="894" spans="1:20" s="103" customFormat="1" ht="12.75" customHeight="1" x14ac:dyDescent="0.2">
      <c r="A894" s="74">
        <f t="shared" si="128"/>
        <v>19</v>
      </c>
      <c r="B894" s="75" t="s">
        <v>871</v>
      </c>
      <c r="C894" s="74">
        <v>1939</v>
      </c>
      <c r="D894" s="74"/>
      <c r="E894" s="74" t="s">
        <v>43</v>
      </c>
      <c r="F894" s="75" t="s">
        <v>44</v>
      </c>
      <c r="G894" s="74">
        <v>1</v>
      </c>
      <c r="H894" s="95">
        <v>1</v>
      </c>
      <c r="I894" s="76">
        <v>277.89999999999998</v>
      </c>
      <c r="J894" s="76">
        <v>231.3</v>
      </c>
      <c r="K894" s="74">
        <v>153.30000000000001</v>
      </c>
      <c r="L894" s="95">
        <v>5</v>
      </c>
      <c r="M894" s="76">
        <v>1284480</v>
      </c>
      <c r="N894" s="76">
        <v>0</v>
      </c>
      <c r="O894" s="76">
        <v>0</v>
      </c>
      <c r="P894" s="76">
        <f t="shared" si="126"/>
        <v>1284480</v>
      </c>
      <c r="Q894" s="77">
        <f t="shared" si="127"/>
        <v>5553.3073929961083</v>
      </c>
      <c r="R894" s="74">
        <v>11111.76</v>
      </c>
      <c r="S894" s="74" t="s">
        <v>195</v>
      </c>
      <c r="T894" s="102"/>
    </row>
    <row r="895" spans="1:20" s="103" customFormat="1" ht="12.75" customHeight="1" x14ac:dyDescent="0.2">
      <c r="A895" s="74">
        <f t="shared" si="128"/>
        <v>20</v>
      </c>
      <c r="B895" s="75" t="s">
        <v>872</v>
      </c>
      <c r="C895" s="74" t="s">
        <v>853</v>
      </c>
      <c r="D895" s="74"/>
      <c r="E895" s="74" t="s">
        <v>43</v>
      </c>
      <c r="F895" s="75" t="s">
        <v>79</v>
      </c>
      <c r="G895" s="74">
        <v>2</v>
      </c>
      <c r="H895" s="95">
        <v>2</v>
      </c>
      <c r="I895" s="76">
        <v>796.8</v>
      </c>
      <c r="J895" s="76">
        <v>740.2</v>
      </c>
      <c r="K895" s="74">
        <v>651.5</v>
      </c>
      <c r="L895" s="95">
        <v>16</v>
      </c>
      <c r="M895" s="76">
        <v>2496690</v>
      </c>
      <c r="N895" s="76">
        <v>0</v>
      </c>
      <c r="O895" s="76">
        <v>0</v>
      </c>
      <c r="P895" s="76">
        <f t="shared" si="126"/>
        <v>2496690</v>
      </c>
      <c r="Q895" s="77">
        <f t="shared" si="127"/>
        <v>3372.9937854633881</v>
      </c>
      <c r="R895" s="74">
        <v>12662.8</v>
      </c>
      <c r="S895" s="74" t="s">
        <v>195</v>
      </c>
      <c r="T895" s="102"/>
    </row>
    <row r="896" spans="1:20" s="72" customFormat="1" ht="12.75" customHeight="1" x14ac:dyDescent="0.2">
      <c r="A896" s="61">
        <f t="shared" si="128"/>
        <v>21</v>
      </c>
      <c r="B896" s="64" t="s">
        <v>873</v>
      </c>
      <c r="C896" s="61">
        <v>1939</v>
      </c>
      <c r="D896" s="24"/>
      <c r="E896" s="61" t="s">
        <v>43</v>
      </c>
      <c r="F896" s="64" t="s">
        <v>324</v>
      </c>
      <c r="G896" s="61">
        <v>2</v>
      </c>
      <c r="H896" s="65">
        <v>4</v>
      </c>
      <c r="I896" s="66">
        <v>752</v>
      </c>
      <c r="J896" s="66">
        <v>414.7</v>
      </c>
      <c r="K896" s="66">
        <v>414.7</v>
      </c>
      <c r="L896" s="65">
        <v>1</v>
      </c>
      <c r="M896" s="66">
        <v>95684.38</v>
      </c>
      <c r="N896" s="66">
        <v>0</v>
      </c>
      <c r="O896" s="66">
        <v>0</v>
      </c>
      <c r="P896" s="66">
        <f t="shared" si="126"/>
        <v>95684.38</v>
      </c>
      <c r="Q896" s="70">
        <f t="shared" si="127"/>
        <v>230.73156498673742</v>
      </c>
      <c r="R896" s="61">
        <v>11111.76</v>
      </c>
      <c r="S896" s="61">
        <v>2019</v>
      </c>
      <c r="T896" s="71"/>
    </row>
    <row r="897" spans="1:20" s="72" customFormat="1" ht="12.75" customHeight="1" x14ac:dyDescent="0.2">
      <c r="A897" s="61">
        <f t="shared" si="128"/>
        <v>22</v>
      </c>
      <c r="B897" s="64" t="s">
        <v>874</v>
      </c>
      <c r="C897" s="61" t="s">
        <v>840</v>
      </c>
      <c r="D897" s="24"/>
      <c r="E897" s="61" t="s">
        <v>43</v>
      </c>
      <c r="F897" s="64" t="s">
        <v>324</v>
      </c>
      <c r="G897" s="61">
        <v>5</v>
      </c>
      <c r="H897" s="65">
        <v>2</v>
      </c>
      <c r="I897" s="66">
        <v>268</v>
      </c>
      <c r="J897" s="66">
        <v>268</v>
      </c>
      <c r="K897" s="61">
        <v>251.9</v>
      </c>
      <c r="L897" s="65">
        <v>1</v>
      </c>
      <c r="M897" s="66">
        <v>70000</v>
      </c>
      <c r="N897" s="66">
        <v>0</v>
      </c>
      <c r="O897" s="66">
        <v>0</v>
      </c>
      <c r="P897" s="66">
        <f t="shared" si="126"/>
        <v>70000</v>
      </c>
      <c r="Q897" s="70">
        <f t="shared" si="127"/>
        <v>261.19402985074629</v>
      </c>
      <c r="R897" s="61">
        <v>11111.76</v>
      </c>
      <c r="S897" s="61">
        <v>2019</v>
      </c>
      <c r="T897" s="71"/>
    </row>
    <row r="898" spans="1:20" s="72" customFormat="1" ht="12.75" customHeight="1" x14ac:dyDescent="0.2">
      <c r="A898" s="245" t="s">
        <v>875</v>
      </c>
      <c r="B898" s="245"/>
      <c r="C898" s="45">
        <v>22</v>
      </c>
      <c r="D898" s="45"/>
      <c r="E898" s="45"/>
      <c r="F898" s="43"/>
      <c r="G898" s="45"/>
      <c r="H898" s="46"/>
      <c r="I898" s="50">
        <f t="shared" ref="I898:O898" si="129">SUM(I876:I897)</f>
        <v>10906.369999999997</v>
      </c>
      <c r="J898" s="50">
        <f t="shared" si="129"/>
        <v>8981.4000000000015</v>
      </c>
      <c r="K898" s="50">
        <f t="shared" si="129"/>
        <v>7695.7</v>
      </c>
      <c r="L898" s="50">
        <f t="shared" si="129"/>
        <v>176</v>
      </c>
      <c r="M898" s="50">
        <f t="shared" si="129"/>
        <v>9713859.7584000006</v>
      </c>
      <c r="N898" s="50">
        <f t="shared" si="129"/>
        <v>0</v>
      </c>
      <c r="O898" s="50">
        <f t="shared" si="129"/>
        <v>0</v>
      </c>
      <c r="P898" s="50">
        <f t="shared" si="126"/>
        <v>9713859.7584000006</v>
      </c>
      <c r="Q898" s="82"/>
      <c r="R898" s="82"/>
      <c r="S898" s="45"/>
      <c r="T898" s="71"/>
    </row>
    <row r="899" spans="1:20" s="72" customFormat="1" ht="12.75" customHeight="1" x14ac:dyDescent="0.2">
      <c r="A899" s="61">
        <v>1</v>
      </c>
      <c r="B899" s="64" t="s">
        <v>876</v>
      </c>
      <c r="C899" s="61">
        <v>1939</v>
      </c>
      <c r="D899" s="24"/>
      <c r="E899" s="61" t="s">
        <v>43</v>
      </c>
      <c r="F899" s="64" t="s">
        <v>324</v>
      </c>
      <c r="G899" s="61">
        <v>2</v>
      </c>
      <c r="H899" s="61">
        <v>2</v>
      </c>
      <c r="I899" s="66">
        <v>138</v>
      </c>
      <c r="J899" s="66">
        <v>132</v>
      </c>
      <c r="K899" s="66">
        <v>83.4</v>
      </c>
      <c r="L899" s="61">
        <v>1</v>
      </c>
      <c r="M899" s="66">
        <f>'Раздел 2'!C899</f>
        <v>12813</v>
      </c>
      <c r="N899" s="66">
        <v>0</v>
      </c>
      <c r="O899" s="66">
        <v>0</v>
      </c>
      <c r="P899" s="66">
        <f t="shared" si="126"/>
        <v>12813</v>
      </c>
      <c r="Q899" s="70">
        <f t="shared" ref="Q899:Q920" si="130">P899/J899</f>
        <v>97.068181818181813</v>
      </c>
      <c r="R899" s="61">
        <v>11111.76</v>
      </c>
      <c r="S899" s="61">
        <v>2020</v>
      </c>
      <c r="T899" s="71"/>
    </row>
    <row r="900" spans="1:20" s="72" customFormat="1" ht="12.75" customHeight="1" x14ac:dyDescent="0.2">
      <c r="A900" s="61">
        <v>2</v>
      </c>
      <c r="B900" s="86" t="s">
        <v>877</v>
      </c>
      <c r="C900" s="61">
        <v>1933</v>
      </c>
      <c r="D900" s="24"/>
      <c r="E900" s="24" t="s">
        <v>253</v>
      </c>
      <c r="F900" s="64" t="s">
        <v>324</v>
      </c>
      <c r="G900" s="61">
        <v>2</v>
      </c>
      <c r="H900" s="61">
        <v>2</v>
      </c>
      <c r="I900" s="66">
        <v>482</v>
      </c>
      <c r="J900" s="66">
        <v>265</v>
      </c>
      <c r="K900" s="66">
        <v>265</v>
      </c>
      <c r="L900" s="61">
        <v>1</v>
      </c>
      <c r="M900" s="66">
        <f>'Раздел 2'!C900</f>
        <v>1429171.5</v>
      </c>
      <c r="N900" s="66">
        <v>0</v>
      </c>
      <c r="O900" s="66">
        <v>0</v>
      </c>
      <c r="P900" s="66">
        <f t="shared" si="126"/>
        <v>1429171.5</v>
      </c>
      <c r="Q900" s="70">
        <f t="shared" si="130"/>
        <v>5393.1</v>
      </c>
      <c r="R900" s="61">
        <v>11111.76</v>
      </c>
      <c r="S900" s="61">
        <v>2020</v>
      </c>
      <c r="T900" s="71"/>
    </row>
    <row r="901" spans="1:20" s="72" customFormat="1" ht="12.75" customHeight="1" x14ac:dyDescent="0.2">
      <c r="A901" s="61">
        <f t="shared" ref="A901:A920" si="131">A900+1</f>
        <v>3</v>
      </c>
      <c r="B901" s="64" t="s">
        <v>878</v>
      </c>
      <c r="C901" s="61">
        <v>1939</v>
      </c>
      <c r="D901" s="24"/>
      <c r="E901" s="61" t="s">
        <v>43</v>
      </c>
      <c r="F901" s="64" t="s">
        <v>79</v>
      </c>
      <c r="G901" s="61">
        <v>2</v>
      </c>
      <c r="H901" s="61">
        <v>1</v>
      </c>
      <c r="I901" s="66">
        <v>332</v>
      </c>
      <c r="J901" s="66">
        <v>296.7</v>
      </c>
      <c r="K901" s="66">
        <v>267.3</v>
      </c>
      <c r="L901" s="61">
        <v>5</v>
      </c>
      <c r="M901" s="66">
        <f>'Раздел 2'!C901</f>
        <v>244518.3</v>
      </c>
      <c r="N901" s="66">
        <v>0</v>
      </c>
      <c r="O901" s="66">
        <v>0</v>
      </c>
      <c r="P901" s="66">
        <f t="shared" si="126"/>
        <v>244518.3</v>
      </c>
      <c r="Q901" s="70">
        <f t="shared" si="130"/>
        <v>824.12639029322543</v>
      </c>
      <c r="R901" s="61">
        <v>11111.76</v>
      </c>
      <c r="S901" s="61">
        <v>2020</v>
      </c>
      <c r="T901" s="71"/>
    </row>
    <row r="902" spans="1:20" s="72" customFormat="1" ht="12.75" customHeight="1" x14ac:dyDescent="0.2">
      <c r="A902" s="61">
        <f t="shared" si="131"/>
        <v>4</v>
      </c>
      <c r="B902" s="64" t="s">
        <v>857</v>
      </c>
      <c r="C902" s="61">
        <v>1890</v>
      </c>
      <c r="D902" s="61"/>
      <c r="E902" s="61" t="s">
        <v>43</v>
      </c>
      <c r="F902" s="64" t="s">
        <v>54</v>
      </c>
      <c r="G902" s="61">
        <v>2</v>
      </c>
      <c r="H902" s="61">
        <v>3</v>
      </c>
      <c r="I902" s="66">
        <v>177.6</v>
      </c>
      <c r="J902" s="66">
        <v>174.1</v>
      </c>
      <c r="K902" s="61">
        <v>174.1</v>
      </c>
      <c r="L902" s="61">
        <v>4</v>
      </c>
      <c r="M902" s="66">
        <f>'Раздел 2'!C902</f>
        <v>2553882.0035999999</v>
      </c>
      <c r="N902" s="66">
        <v>0</v>
      </c>
      <c r="O902" s="66">
        <v>0</v>
      </c>
      <c r="P902" s="66">
        <f t="shared" si="126"/>
        <v>2553882.0035999999</v>
      </c>
      <c r="Q902" s="70">
        <f t="shared" si="130"/>
        <v>14669.0522894888</v>
      </c>
      <c r="R902" s="61">
        <v>11111.76</v>
      </c>
      <c r="S902" s="61">
        <v>2020</v>
      </c>
      <c r="T902" s="71"/>
    </row>
    <row r="903" spans="1:20" s="2" customFormat="1" ht="12.75" customHeight="1" x14ac:dyDescent="0.2">
      <c r="A903" s="61">
        <f t="shared" si="131"/>
        <v>5</v>
      </c>
      <c r="B903" s="64" t="s">
        <v>856</v>
      </c>
      <c r="C903" s="61">
        <v>1939</v>
      </c>
      <c r="D903" s="61"/>
      <c r="E903" s="61" t="s">
        <v>43</v>
      </c>
      <c r="F903" s="64" t="s">
        <v>54</v>
      </c>
      <c r="G903" s="61">
        <v>2</v>
      </c>
      <c r="H903" s="61">
        <v>3</v>
      </c>
      <c r="I903" s="66">
        <v>262</v>
      </c>
      <c r="J903" s="66">
        <v>219.6</v>
      </c>
      <c r="K903" s="61">
        <v>163.5</v>
      </c>
      <c r="L903" s="61">
        <v>5</v>
      </c>
      <c r="M903" s="66">
        <f>'Раздел 2'!C903</f>
        <v>2581711.9594000001</v>
      </c>
      <c r="N903" s="66">
        <v>0</v>
      </c>
      <c r="O903" s="66">
        <v>0</v>
      </c>
      <c r="P903" s="66">
        <f t="shared" si="126"/>
        <v>2581711.9594000001</v>
      </c>
      <c r="Q903" s="70">
        <f t="shared" si="130"/>
        <v>11756.429687613843</v>
      </c>
      <c r="R903" s="61">
        <v>12005.77</v>
      </c>
      <c r="S903" s="61">
        <v>2020</v>
      </c>
      <c r="T903" s="32"/>
    </row>
    <row r="904" spans="1:20" s="2" customFormat="1" ht="12.75" customHeight="1" x14ac:dyDescent="0.2">
      <c r="A904" s="61">
        <f t="shared" si="131"/>
        <v>6</v>
      </c>
      <c r="B904" s="64" t="s">
        <v>860</v>
      </c>
      <c r="C904" s="61">
        <v>1939</v>
      </c>
      <c r="D904" s="61"/>
      <c r="E904" s="61" t="s">
        <v>43</v>
      </c>
      <c r="F904" s="64" t="s">
        <v>79</v>
      </c>
      <c r="G904" s="61">
        <v>3</v>
      </c>
      <c r="H904" s="61">
        <v>1</v>
      </c>
      <c r="I904" s="66">
        <v>1939.6</v>
      </c>
      <c r="J904" s="66">
        <v>1403.3</v>
      </c>
      <c r="K904" s="61">
        <v>1186.8</v>
      </c>
      <c r="L904" s="61">
        <v>16</v>
      </c>
      <c r="M904" s="66">
        <f>'Раздел 2'!C904</f>
        <v>3990499.4887999999</v>
      </c>
      <c r="N904" s="66">
        <v>0</v>
      </c>
      <c r="O904" s="66">
        <v>0</v>
      </c>
      <c r="P904" s="66">
        <f t="shared" si="126"/>
        <v>3990499.4887999999</v>
      </c>
      <c r="Q904" s="70">
        <f t="shared" si="130"/>
        <v>2843.6538792845436</v>
      </c>
      <c r="R904" s="61">
        <v>12005.77</v>
      </c>
      <c r="S904" s="61">
        <v>2020</v>
      </c>
      <c r="T904" s="32"/>
    </row>
    <row r="905" spans="1:20" s="2" customFormat="1" ht="12.75" customHeight="1" x14ac:dyDescent="0.2">
      <c r="A905" s="240">
        <f t="shared" si="131"/>
        <v>7</v>
      </c>
      <c r="B905" s="64" t="s">
        <v>865</v>
      </c>
      <c r="C905" s="61">
        <v>1939</v>
      </c>
      <c r="D905" s="61"/>
      <c r="E905" s="61" t="s">
        <v>43</v>
      </c>
      <c r="F905" s="64" t="s">
        <v>79</v>
      </c>
      <c r="G905" s="61">
        <v>2</v>
      </c>
      <c r="H905" s="61">
        <v>2</v>
      </c>
      <c r="I905" s="66">
        <v>1042</v>
      </c>
      <c r="J905" s="66">
        <v>1030.3</v>
      </c>
      <c r="K905" s="61">
        <v>1003.9</v>
      </c>
      <c r="L905" s="61">
        <v>24</v>
      </c>
      <c r="M905" s="66">
        <f>'Раздел 2'!C905</f>
        <v>5430218.9658000004</v>
      </c>
      <c r="N905" s="66">
        <v>0</v>
      </c>
      <c r="O905" s="66">
        <v>0</v>
      </c>
      <c r="P905" s="66">
        <f t="shared" si="126"/>
        <v>5430218.9658000004</v>
      </c>
      <c r="Q905" s="70">
        <f t="shared" si="130"/>
        <v>5270.5221448121911</v>
      </c>
      <c r="R905" s="61">
        <v>11111.76</v>
      </c>
      <c r="S905" s="61">
        <v>2020</v>
      </c>
      <c r="T905" s="32"/>
    </row>
    <row r="906" spans="1:20" s="2" customFormat="1" ht="12.75" customHeight="1" x14ac:dyDescent="0.2">
      <c r="A906" s="240">
        <f t="shared" si="131"/>
        <v>8</v>
      </c>
      <c r="B906" s="64" t="s">
        <v>867</v>
      </c>
      <c r="C906" s="61">
        <v>1965</v>
      </c>
      <c r="D906" s="61"/>
      <c r="E906" s="61" t="s">
        <v>43</v>
      </c>
      <c r="F906" s="64" t="s">
        <v>79</v>
      </c>
      <c r="G906" s="61">
        <v>2</v>
      </c>
      <c r="H906" s="61">
        <v>2</v>
      </c>
      <c r="I906" s="66">
        <v>410</v>
      </c>
      <c r="J906" s="66">
        <v>369</v>
      </c>
      <c r="K906" s="61">
        <v>276.8</v>
      </c>
      <c r="L906" s="61">
        <v>8</v>
      </c>
      <c r="M906" s="66">
        <f>'Раздел 2'!C906</f>
        <v>5206071.1099999994</v>
      </c>
      <c r="N906" s="66">
        <v>0</v>
      </c>
      <c r="O906" s="66">
        <v>0</v>
      </c>
      <c r="P906" s="66">
        <f t="shared" si="126"/>
        <v>5206071.1099999994</v>
      </c>
      <c r="Q906" s="70">
        <f t="shared" si="130"/>
        <v>14108.593794037939</v>
      </c>
      <c r="R906" s="61">
        <v>11111.76</v>
      </c>
      <c r="S906" s="61">
        <v>2020</v>
      </c>
      <c r="T906" s="32"/>
    </row>
    <row r="907" spans="1:20" s="2" customFormat="1" ht="12.75" customHeight="1" x14ac:dyDescent="0.2">
      <c r="A907" s="240">
        <f t="shared" si="131"/>
        <v>9</v>
      </c>
      <c r="B907" s="241" t="s">
        <v>873</v>
      </c>
      <c r="C907" s="240">
        <v>1939</v>
      </c>
      <c r="D907" s="240"/>
      <c r="E907" s="240" t="s">
        <v>43</v>
      </c>
      <c r="F907" s="241" t="s">
        <v>324</v>
      </c>
      <c r="G907" s="240">
        <v>2</v>
      </c>
      <c r="H907" s="240">
        <v>4</v>
      </c>
      <c r="I907" s="66">
        <v>752</v>
      </c>
      <c r="J907" s="66">
        <v>414.7</v>
      </c>
      <c r="K907" s="66">
        <v>414.7</v>
      </c>
      <c r="L907" s="240">
        <v>1</v>
      </c>
      <c r="M907" s="66">
        <f>'Раздел 2'!C907</f>
        <v>15345734.284</v>
      </c>
      <c r="N907" s="66">
        <v>0</v>
      </c>
      <c r="O907" s="66">
        <v>0</v>
      </c>
      <c r="P907" s="66">
        <f t="shared" si="126"/>
        <v>15345734.284</v>
      </c>
      <c r="Q907" s="70">
        <f t="shared" si="130"/>
        <v>37004.42315891006</v>
      </c>
      <c r="R907" s="240">
        <v>23324.33</v>
      </c>
      <c r="S907" s="240">
        <v>2020</v>
      </c>
      <c r="T907" s="32"/>
    </row>
    <row r="908" spans="1:20" s="2" customFormat="1" ht="12.75" customHeight="1" x14ac:dyDescent="0.2">
      <c r="A908" s="240">
        <f t="shared" si="131"/>
        <v>10</v>
      </c>
      <c r="B908" s="64" t="s">
        <v>879</v>
      </c>
      <c r="C908" s="61" t="s">
        <v>840</v>
      </c>
      <c r="D908" s="24"/>
      <c r="E908" s="61" t="s">
        <v>43</v>
      </c>
      <c r="F908" s="64" t="s">
        <v>324</v>
      </c>
      <c r="G908" s="61">
        <v>2</v>
      </c>
      <c r="H908" s="61">
        <v>2</v>
      </c>
      <c r="I908" s="66">
        <v>247.8</v>
      </c>
      <c r="J908" s="66">
        <v>222.3</v>
      </c>
      <c r="K908" s="61">
        <v>130.19999999999999</v>
      </c>
      <c r="L908" s="61">
        <v>4</v>
      </c>
      <c r="M908" s="66">
        <f>'Раздел 2'!C908</f>
        <v>21580</v>
      </c>
      <c r="N908" s="66">
        <v>0</v>
      </c>
      <c r="O908" s="66">
        <v>0</v>
      </c>
      <c r="P908" s="66">
        <f t="shared" si="126"/>
        <v>21580</v>
      </c>
      <c r="Q908" s="70">
        <f t="shared" si="130"/>
        <v>97.076023391812853</v>
      </c>
      <c r="R908" s="61">
        <v>11111.76</v>
      </c>
      <c r="S908" s="61">
        <v>2020</v>
      </c>
      <c r="T908" s="32"/>
    </row>
    <row r="909" spans="1:20" s="2" customFormat="1" ht="12.75" customHeight="1" x14ac:dyDescent="0.2">
      <c r="A909" s="240">
        <f t="shared" si="131"/>
        <v>11</v>
      </c>
      <c r="B909" s="241" t="s">
        <v>874</v>
      </c>
      <c r="C909" s="240" t="s">
        <v>840</v>
      </c>
      <c r="D909" s="24"/>
      <c r="E909" s="240" t="s">
        <v>43</v>
      </c>
      <c r="F909" s="241" t="s">
        <v>324</v>
      </c>
      <c r="G909" s="240">
        <v>5</v>
      </c>
      <c r="H909" s="240">
        <v>2</v>
      </c>
      <c r="I909" s="66">
        <v>268</v>
      </c>
      <c r="J909" s="66">
        <v>268</v>
      </c>
      <c r="K909" s="240">
        <v>251.9</v>
      </c>
      <c r="L909" s="240">
        <v>1</v>
      </c>
      <c r="M909" s="66">
        <f>'Раздел 2'!C909</f>
        <v>7000421.8800000008</v>
      </c>
      <c r="N909" s="66">
        <v>0</v>
      </c>
      <c r="O909" s="66">
        <v>0</v>
      </c>
      <c r="P909" s="66">
        <f t="shared" si="126"/>
        <v>7000421.8800000008</v>
      </c>
      <c r="Q909" s="70">
        <f t="shared" si="130"/>
        <v>26120.977164179109</v>
      </c>
      <c r="R909" s="240">
        <v>23324.33</v>
      </c>
      <c r="S909" s="240">
        <v>2020</v>
      </c>
      <c r="T909" s="32"/>
    </row>
    <row r="910" spans="1:20" s="2" customFormat="1" ht="12.75" customHeight="1" x14ac:dyDescent="0.2">
      <c r="A910" s="240">
        <f t="shared" si="131"/>
        <v>12</v>
      </c>
      <c r="B910" s="64" t="s">
        <v>880</v>
      </c>
      <c r="C910" s="61" t="s">
        <v>779</v>
      </c>
      <c r="D910" s="24"/>
      <c r="E910" s="61" t="s">
        <v>43</v>
      </c>
      <c r="F910" s="64" t="s">
        <v>324</v>
      </c>
      <c r="G910" s="61">
        <v>2</v>
      </c>
      <c r="H910" s="61">
        <v>2</v>
      </c>
      <c r="I910" s="66">
        <v>126.9</v>
      </c>
      <c r="J910" s="66">
        <v>120.9</v>
      </c>
      <c r="K910" s="61">
        <v>85.3</v>
      </c>
      <c r="L910" s="61">
        <v>4</v>
      </c>
      <c r="M910" s="66">
        <f>'Раздел 2'!C910</f>
        <v>775633.95</v>
      </c>
      <c r="N910" s="66">
        <v>0</v>
      </c>
      <c r="O910" s="66">
        <v>0</v>
      </c>
      <c r="P910" s="66">
        <f t="shared" si="126"/>
        <v>775633.95</v>
      </c>
      <c r="Q910" s="70">
        <f t="shared" si="130"/>
        <v>6415.4999999999991</v>
      </c>
      <c r="R910" s="61">
        <v>11111.76</v>
      </c>
      <c r="S910" s="61">
        <v>2020</v>
      </c>
      <c r="T910" s="32"/>
    </row>
    <row r="911" spans="1:20" s="2" customFormat="1" ht="12.75" customHeight="1" x14ac:dyDescent="0.2">
      <c r="A911" s="240">
        <f t="shared" si="131"/>
        <v>13</v>
      </c>
      <c r="B911" s="241" t="s">
        <v>1974</v>
      </c>
      <c r="C911" s="240" t="s">
        <v>840</v>
      </c>
      <c r="D911" s="24"/>
      <c r="E911" s="240" t="s">
        <v>43</v>
      </c>
      <c r="F911" s="241" t="s">
        <v>324</v>
      </c>
      <c r="G911" s="240">
        <v>2</v>
      </c>
      <c r="H911" s="240">
        <v>2</v>
      </c>
      <c r="I911" s="66">
        <v>280.7</v>
      </c>
      <c r="J911" s="66">
        <v>280.7</v>
      </c>
      <c r="K911" s="66">
        <v>146.6</v>
      </c>
      <c r="L911" s="240">
        <v>8</v>
      </c>
      <c r="M911" s="66">
        <f>'Раздел 2'!C911</f>
        <v>11887342.320000002</v>
      </c>
      <c r="N911" s="66">
        <v>0</v>
      </c>
      <c r="O911" s="66">
        <v>0</v>
      </c>
      <c r="P911" s="66">
        <f t="shared" si="126"/>
        <v>11887342.320000002</v>
      </c>
      <c r="Q911" s="70">
        <f t="shared" si="130"/>
        <v>42348.921695760611</v>
      </c>
      <c r="R911" s="240">
        <v>11111.76</v>
      </c>
      <c r="S911" s="240">
        <v>2020</v>
      </c>
      <c r="T911" s="32"/>
    </row>
    <row r="912" spans="1:20" s="2" customFormat="1" ht="12.75" customHeight="1" x14ac:dyDescent="0.2">
      <c r="A912" s="240">
        <f t="shared" si="131"/>
        <v>14</v>
      </c>
      <c r="B912" s="64" t="s">
        <v>881</v>
      </c>
      <c r="C912" s="61" t="s">
        <v>840</v>
      </c>
      <c r="D912" s="24"/>
      <c r="E912" s="61" t="s">
        <v>43</v>
      </c>
      <c r="F912" s="64" t="s">
        <v>324</v>
      </c>
      <c r="G912" s="61">
        <v>2</v>
      </c>
      <c r="H912" s="61">
        <v>2</v>
      </c>
      <c r="I912" s="66">
        <v>124.2</v>
      </c>
      <c r="J912" s="66">
        <v>118.2</v>
      </c>
      <c r="K912" s="61">
        <v>123.6</v>
      </c>
      <c r="L912" s="61">
        <v>4</v>
      </c>
      <c r="M912" s="66">
        <f>'Раздел 2'!C912</f>
        <v>3632525</v>
      </c>
      <c r="N912" s="66">
        <v>0</v>
      </c>
      <c r="O912" s="66">
        <v>0</v>
      </c>
      <c r="P912" s="66">
        <f t="shared" si="126"/>
        <v>3632525</v>
      </c>
      <c r="Q912" s="70">
        <f t="shared" si="130"/>
        <v>30732.021996615906</v>
      </c>
      <c r="R912" s="61">
        <v>23624.33</v>
      </c>
      <c r="S912" s="61">
        <v>2020</v>
      </c>
      <c r="T912" s="32"/>
    </row>
    <row r="913" spans="1:20" s="2" customFormat="1" ht="12.75" customHeight="1" x14ac:dyDescent="0.2">
      <c r="A913" s="240">
        <f t="shared" si="131"/>
        <v>15</v>
      </c>
      <c r="B913" s="64" t="s">
        <v>882</v>
      </c>
      <c r="C913" s="61">
        <v>1939</v>
      </c>
      <c r="D913" s="24"/>
      <c r="E913" s="61" t="s">
        <v>43</v>
      </c>
      <c r="F913" s="64" t="s">
        <v>324</v>
      </c>
      <c r="G913" s="61">
        <v>2</v>
      </c>
      <c r="H913" s="61">
        <v>3</v>
      </c>
      <c r="I913" s="66">
        <v>383</v>
      </c>
      <c r="J913" s="66">
        <v>358.6</v>
      </c>
      <c r="K913" s="66">
        <v>253.7</v>
      </c>
      <c r="L913" s="61">
        <v>8</v>
      </c>
      <c r="M913" s="66">
        <f>'Раздел 2'!C913</f>
        <v>34811</v>
      </c>
      <c r="N913" s="66">
        <v>0</v>
      </c>
      <c r="O913" s="66">
        <v>0</v>
      </c>
      <c r="P913" s="66">
        <f t="shared" si="126"/>
        <v>34811</v>
      </c>
      <c r="Q913" s="70">
        <f t="shared" si="130"/>
        <v>97.074735080870042</v>
      </c>
      <c r="R913" s="61">
        <v>11111.76</v>
      </c>
      <c r="S913" s="61">
        <v>2020</v>
      </c>
      <c r="T913" s="32"/>
    </row>
    <row r="914" spans="1:20" s="2" customFormat="1" ht="12.75" customHeight="1" x14ac:dyDescent="0.2">
      <c r="A914" s="240">
        <f t="shared" si="131"/>
        <v>16</v>
      </c>
      <c r="B914" s="64" t="s">
        <v>883</v>
      </c>
      <c r="C914" s="61">
        <v>1961</v>
      </c>
      <c r="D914" s="24"/>
      <c r="E914" s="61" t="s">
        <v>43</v>
      </c>
      <c r="F914" s="64" t="s">
        <v>324</v>
      </c>
      <c r="G914" s="61">
        <v>2</v>
      </c>
      <c r="H914" s="61">
        <v>1</v>
      </c>
      <c r="I914" s="66">
        <v>277.89999999999998</v>
      </c>
      <c r="J914" s="66">
        <v>264</v>
      </c>
      <c r="K914" s="66">
        <v>264</v>
      </c>
      <c r="L914" s="61">
        <v>8</v>
      </c>
      <c r="M914" s="66">
        <f>'Раздел 2'!C914</f>
        <v>25627</v>
      </c>
      <c r="N914" s="66">
        <v>0</v>
      </c>
      <c r="O914" s="66">
        <v>0</v>
      </c>
      <c r="P914" s="66">
        <f t="shared" si="126"/>
        <v>25627</v>
      </c>
      <c r="Q914" s="70">
        <f t="shared" si="130"/>
        <v>97.071969696969703</v>
      </c>
      <c r="R914" s="61">
        <v>11111.76</v>
      </c>
      <c r="S914" s="61">
        <v>2020</v>
      </c>
      <c r="T914" s="32"/>
    </row>
    <row r="915" spans="1:20" s="2" customFormat="1" ht="12.75" customHeight="1" x14ac:dyDescent="0.2">
      <c r="A915" s="240">
        <f t="shared" si="131"/>
        <v>17</v>
      </c>
      <c r="B915" s="64" t="s">
        <v>852</v>
      </c>
      <c r="C915" s="61" t="s">
        <v>853</v>
      </c>
      <c r="D915" s="61">
        <v>1965</v>
      </c>
      <c r="E915" s="61" t="s">
        <v>43</v>
      </c>
      <c r="F915" s="64" t="s">
        <v>336</v>
      </c>
      <c r="G915" s="61">
        <v>2</v>
      </c>
      <c r="H915" s="61">
        <v>2</v>
      </c>
      <c r="I915" s="66">
        <v>377.5</v>
      </c>
      <c r="J915" s="66">
        <v>365.8</v>
      </c>
      <c r="K915" s="61">
        <v>258</v>
      </c>
      <c r="L915" s="61">
        <v>6</v>
      </c>
      <c r="M915" s="66">
        <f>'Раздел 2'!C915</f>
        <v>2478119.65</v>
      </c>
      <c r="N915" s="66">
        <v>0</v>
      </c>
      <c r="O915" s="66">
        <v>0</v>
      </c>
      <c r="P915" s="66">
        <f t="shared" si="126"/>
        <v>2478119.65</v>
      </c>
      <c r="Q915" s="70">
        <f t="shared" si="130"/>
        <v>6774.5206396938211</v>
      </c>
      <c r="R915" s="61">
        <v>12005.77</v>
      </c>
      <c r="S915" s="61">
        <v>2020</v>
      </c>
      <c r="T915" s="32"/>
    </row>
    <row r="916" spans="1:20" s="2" customFormat="1" ht="12.75" customHeight="1" x14ac:dyDescent="0.2">
      <c r="A916" s="240">
        <f t="shared" si="131"/>
        <v>18</v>
      </c>
      <c r="B916" s="64" t="s">
        <v>862</v>
      </c>
      <c r="C916" s="61" t="s">
        <v>853</v>
      </c>
      <c r="D916" s="61">
        <v>1966</v>
      </c>
      <c r="E916" s="61" t="s">
        <v>43</v>
      </c>
      <c r="F916" s="64" t="s">
        <v>44</v>
      </c>
      <c r="G916" s="61">
        <v>2</v>
      </c>
      <c r="H916" s="61">
        <v>2</v>
      </c>
      <c r="I916" s="66">
        <v>410.93</v>
      </c>
      <c r="J916" s="66">
        <v>343.7</v>
      </c>
      <c r="K916" s="61">
        <v>263.8</v>
      </c>
      <c r="L916" s="61">
        <v>12</v>
      </c>
      <c r="M916" s="66">
        <f>'Раздел 2'!C916</f>
        <v>4258924.9014999997</v>
      </c>
      <c r="N916" s="66">
        <v>0</v>
      </c>
      <c r="O916" s="66">
        <v>0</v>
      </c>
      <c r="P916" s="66">
        <f t="shared" si="126"/>
        <v>4258924.9014999997</v>
      </c>
      <c r="Q916" s="70">
        <f t="shared" si="130"/>
        <v>12391.402099214431</v>
      </c>
      <c r="R916" s="61">
        <v>12005.77</v>
      </c>
      <c r="S916" s="61">
        <v>2020</v>
      </c>
      <c r="T916" s="32"/>
    </row>
    <row r="917" spans="1:20" s="2" customFormat="1" ht="12.75" customHeight="1" x14ac:dyDescent="0.2">
      <c r="A917" s="236">
        <f t="shared" si="131"/>
        <v>19</v>
      </c>
      <c r="B917" s="64" t="s">
        <v>863</v>
      </c>
      <c r="C917" s="61" t="s">
        <v>853</v>
      </c>
      <c r="D917" s="61"/>
      <c r="E917" s="61" t="s">
        <v>43</v>
      </c>
      <c r="F917" s="64" t="s">
        <v>336</v>
      </c>
      <c r="G917" s="61">
        <v>2</v>
      </c>
      <c r="H917" s="61">
        <v>2</v>
      </c>
      <c r="I917" s="66">
        <v>464.2</v>
      </c>
      <c r="J917" s="66">
        <v>404.4</v>
      </c>
      <c r="K917" s="61">
        <v>380.2</v>
      </c>
      <c r="L917" s="61">
        <v>14</v>
      </c>
      <c r="M917" s="66">
        <f>'Раздел 2'!C917</f>
        <v>3426422.51</v>
      </c>
      <c r="N917" s="66">
        <v>0</v>
      </c>
      <c r="O917" s="66">
        <v>0</v>
      </c>
      <c r="P917" s="66">
        <f t="shared" si="126"/>
        <v>3426422.51</v>
      </c>
      <c r="Q917" s="70">
        <f t="shared" si="130"/>
        <v>8472.8548714144417</v>
      </c>
      <c r="R917" s="61">
        <v>12005.77</v>
      </c>
      <c r="S917" s="61">
        <v>2020</v>
      </c>
      <c r="T917" s="32"/>
    </row>
    <row r="918" spans="1:20" s="79" customFormat="1" ht="12" x14ac:dyDescent="0.2">
      <c r="A918" s="74">
        <f t="shared" si="131"/>
        <v>20</v>
      </c>
      <c r="B918" s="75" t="s">
        <v>864</v>
      </c>
      <c r="C918" s="74" t="s">
        <v>853</v>
      </c>
      <c r="D918" s="74"/>
      <c r="E918" s="74" t="s">
        <v>43</v>
      </c>
      <c r="F918" s="75" t="s">
        <v>44</v>
      </c>
      <c r="G918" s="74">
        <v>2</v>
      </c>
      <c r="H918" s="74">
        <v>1</v>
      </c>
      <c r="I918" s="76">
        <v>508.8</v>
      </c>
      <c r="J918" s="76">
        <v>485.5</v>
      </c>
      <c r="K918" s="74">
        <v>210.2</v>
      </c>
      <c r="L918" s="74">
        <v>6</v>
      </c>
      <c r="M918" s="66">
        <f>'Раздел 2'!C918</f>
        <v>3551629.44</v>
      </c>
      <c r="N918" s="76">
        <v>0</v>
      </c>
      <c r="O918" s="76">
        <v>0</v>
      </c>
      <c r="P918" s="76">
        <f t="shared" si="126"/>
        <v>3551629.44</v>
      </c>
      <c r="Q918" s="77">
        <f t="shared" si="130"/>
        <v>7315.4056436663232</v>
      </c>
      <c r="R918" s="74">
        <v>11111.76</v>
      </c>
      <c r="S918" s="74">
        <v>2020</v>
      </c>
      <c r="T918" s="78"/>
    </row>
    <row r="919" spans="1:20" s="79" customFormat="1" ht="12" x14ac:dyDescent="0.2">
      <c r="A919" s="74">
        <f t="shared" si="131"/>
        <v>21</v>
      </c>
      <c r="B919" s="75" t="s">
        <v>866</v>
      </c>
      <c r="C919" s="74">
        <v>1939</v>
      </c>
      <c r="D919" s="74"/>
      <c r="E919" s="74" t="s">
        <v>43</v>
      </c>
      <c r="F919" s="75" t="s">
        <v>54</v>
      </c>
      <c r="G919" s="74">
        <v>2</v>
      </c>
      <c r="H919" s="74">
        <v>1</v>
      </c>
      <c r="I919" s="76">
        <v>383</v>
      </c>
      <c r="J919" s="76">
        <v>326.3</v>
      </c>
      <c r="K919" s="74">
        <v>326.3</v>
      </c>
      <c r="L919" s="74">
        <v>7</v>
      </c>
      <c r="M919" s="66">
        <f>'Раздел 2'!C919</f>
        <v>4838241.0608000001</v>
      </c>
      <c r="N919" s="76">
        <v>0</v>
      </c>
      <c r="O919" s="76">
        <v>0</v>
      </c>
      <c r="P919" s="76">
        <f t="shared" si="126"/>
        <v>4838241.0608000001</v>
      </c>
      <c r="Q919" s="77">
        <f t="shared" si="130"/>
        <v>14827.585230769231</v>
      </c>
      <c r="R919" s="74">
        <v>16488.59</v>
      </c>
      <c r="S919" s="74">
        <v>2020</v>
      </c>
      <c r="T919" s="78"/>
    </row>
    <row r="920" spans="1:20" s="2" customFormat="1" ht="12.75" customHeight="1" x14ac:dyDescent="0.2">
      <c r="A920" s="236">
        <f t="shared" si="131"/>
        <v>22</v>
      </c>
      <c r="B920" s="64" t="s">
        <v>858</v>
      </c>
      <c r="C920" s="61">
        <v>1952</v>
      </c>
      <c r="D920" s="61"/>
      <c r="E920" s="61" t="s">
        <v>43</v>
      </c>
      <c r="F920" s="64" t="s">
        <v>79</v>
      </c>
      <c r="G920" s="61">
        <v>2</v>
      </c>
      <c r="H920" s="61">
        <v>2</v>
      </c>
      <c r="I920" s="66">
        <v>887</v>
      </c>
      <c r="J920" s="66">
        <v>759.3</v>
      </c>
      <c r="K920" s="61">
        <v>759.3</v>
      </c>
      <c r="L920" s="61">
        <v>12</v>
      </c>
      <c r="M920" s="66">
        <f>'Раздел 2'!C920</f>
        <v>12447605.619999999</v>
      </c>
      <c r="N920" s="66">
        <v>0</v>
      </c>
      <c r="O920" s="66">
        <v>0</v>
      </c>
      <c r="P920" s="66">
        <f t="shared" si="126"/>
        <v>12447605.619999999</v>
      </c>
      <c r="Q920" s="70">
        <f t="shared" si="130"/>
        <v>16393.527749242723</v>
      </c>
      <c r="R920" s="61">
        <v>16488.59</v>
      </c>
      <c r="S920" s="61">
        <v>2020</v>
      </c>
      <c r="T920" s="32"/>
    </row>
    <row r="921" spans="1:20" s="2" customFormat="1" ht="12.75" customHeight="1" x14ac:dyDescent="0.2">
      <c r="A921" s="245" t="s">
        <v>884</v>
      </c>
      <c r="B921" s="245"/>
      <c r="C921" s="45">
        <v>22</v>
      </c>
      <c r="D921" s="45"/>
      <c r="E921" s="45"/>
      <c r="F921" s="43"/>
      <c r="G921" s="45"/>
      <c r="H921" s="46"/>
      <c r="I921" s="50">
        <f t="shared" ref="I921:P921" si="132">SUM(I899:I920)</f>
        <v>10275.129999999999</v>
      </c>
      <c r="J921" s="50">
        <f t="shared" si="132"/>
        <v>8622.4</v>
      </c>
      <c r="K921" s="50">
        <f t="shared" si="132"/>
        <v>7288.6</v>
      </c>
      <c r="L921" s="50">
        <f t="shared" si="132"/>
        <v>159</v>
      </c>
      <c r="M921" s="50">
        <f t="shared" si="132"/>
        <v>91173504.943900019</v>
      </c>
      <c r="N921" s="50">
        <f t="shared" si="132"/>
        <v>0</v>
      </c>
      <c r="O921" s="50">
        <f t="shared" si="132"/>
        <v>0</v>
      </c>
      <c r="P921" s="50">
        <f t="shared" si="132"/>
        <v>91173504.943900019</v>
      </c>
      <c r="Q921" s="82"/>
      <c r="R921" s="82"/>
      <c r="S921" s="45"/>
      <c r="T921" s="32"/>
    </row>
    <row r="922" spans="1:20" s="72" customFormat="1" ht="12.75" customHeight="1" x14ac:dyDescent="0.2">
      <c r="A922" s="61">
        <v>1</v>
      </c>
      <c r="B922" s="64" t="s">
        <v>885</v>
      </c>
      <c r="C922" s="61">
        <v>1962</v>
      </c>
      <c r="D922" s="24"/>
      <c r="E922" s="61" t="s">
        <v>43</v>
      </c>
      <c r="F922" s="64" t="s">
        <v>202</v>
      </c>
      <c r="G922" s="61">
        <v>2</v>
      </c>
      <c r="H922" s="65">
        <v>2</v>
      </c>
      <c r="I922" s="66">
        <v>962.9</v>
      </c>
      <c r="J922" s="66">
        <v>910.1</v>
      </c>
      <c r="K922" s="66">
        <v>775.5</v>
      </c>
      <c r="L922" s="65">
        <v>23</v>
      </c>
      <c r="M922" s="66">
        <v>857127.45</v>
      </c>
      <c r="N922" s="66">
        <v>0</v>
      </c>
      <c r="O922" s="66">
        <v>0</v>
      </c>
      <c r="P922" s="66">
        <f t="shared" ref="P922:P929" si="133">M922</f>
        <v>857127.45</v>
      </c>
      <c r="Q922" s="70">
        <f t="shared" ref="Q922:Q929" si="134">P922/J922</f>
        <v>941.79480276892639</v>
      </c>
      <c r="R922" s="61">
        <v>11111.76</v>
      </c>
      <c r="S922" s="61">
        <v>2021</v>
      </c>
      <c r="T922" s="71"/>
    </row>
    <row r="923" spans="1:20" s="72" customFormat="1" ht="12.75" customHeight="1" x14ac:dyDescent="0.2">
      <c r="A923" s="61">
        <v>2</v>
      </c>
      <c r="B923" s="64" t="s">
        <v>886</v>
      </c>
      <c r="C923" s="61">
        <v>1938</v>
      </c>
      <c r="D923" s="24"/>
      <c r="E923" s="61" t="s">
        <v>43</v>
      </c>
      <c r="F923" s="64" t="s">
        <v>324</v>
      </c>
      <c r="G923" s="61">
        <v>2</v>
      </c>
      <c r="H923" s="65">
        <v>0</v>
      </c>
      <c r="I923" s="66">
        <v>118.8</v>
      </c>
      <c r="J923" s="66">
        <v>114.8</v>
      </c>
      <c r="K923" s="66">
        <v>0</v>
      </c>
      <c r="L923" s="65">
        <v>5</v>
      </c>
      <c r="M923" s="66">
        <v>37147</v>
      </c>
      <c r="N923" s="66">
        <v>0</v>
      </c>
      <c r="O923" s="66">
        <v>0</v>
      </c>
      <c r="P923" s="66">
        <f t="shared" si="133"/>
        <v>37147</v>
      </c>
      <c r="Q923" s="70">
        <f t="shared" si="134"/>
        <v>323.58013937282232</v>
      </c>
      <c r="R923" s="61">
        <v>11111.76</v>
      </c>
      <c r="S923" s="61">
        <v>2021</v>
      </c>
      <c r="T923" s="71"/>
    </row>
    <row r="924" spans="1:20" s="72" customFormat="1" ht="12.75" customHeight="1" x14ac:dyDescent="0.2">
      <c r="A924" s="61">
        <f t="shared" ref="A924:A929" si="135">A923+1</f>
        <v>3</v>
      </c>
      <c r="B924" s="64" t="s">
        <v>887</v>
      </c>
      <c r="C924" s="61">
        <v>1964</v>
      </c>
      <c r="D924" s="24"/>
      <c r="E924" s="61" t="s">
        <v>43</v>
      </c>
      <c r="F924" s="64" t="s">
        <v>324</v>
      </c>
      <c r="G924" s="61">
        <v>2</v>
      </c>
      <c r="H924" s="65">
        <v>1</v>
      </c>
      <c r="I924" s="66">
        <v>348.2</v>
      </c>
      <c r="J924" s="66">
        <v>333.2</v>
      </c>
      <c r="K924" s="66">
        <v>206.4</v>
      </c>
      <c r="L924" s="65">
        <v>8</v>
      </c>
      <c r="M924" s="66">
        <v>107818.85520000001</v>
      </c>
      <c r="N924" s="66">
        <v>0</v>
      </c>
      <c r="O924" s="66">
        <v>0</v>
      </c>
      <c r="P924" s="66">
        <f t="shared" si="133"/>
        <v>107818.85520000001</v>
      </c>
      <c r="Q924" s="70">
        <f t="shared" si="134"/>
        <v>323.58600000000001</v>
      </c>
      <c r="R924" s="61">
        <v>11111.76</v>
      </c>
      <c r="S924" s="61">
        <v>2021</v>
      </c>
      <c r="T924" s="71"/>
    </row>
    <row r="925" spans="1:20" s="72" customFormat="1" ht="12.75" customHeight="1" x14ac:dyDescent="0.2">
      <c r="A925" s="61">
        <f t="shared" si="135"/>
        <v>4</v>
      </c>
      <c r="B925" s="64" t="s">
        <v>888</v>
      </c>
      <c r="C925" s="61">
        <v>1939</v>
      </c>
      <c r="D925" s="24"/>
      <c r="E925" s="61" t="s">
        <v>43</v>
      </c>
      <c r="F925" s="64" t="s">
        <v>324</v>
      </c>
      <c r="G925" s="61">
        <v>2</v>
      </c>
      <c r="H925" s="65">
        <v>0</v>
      </c>
      <c r="I925" s="66">
        <v>79.8</v>
      </c>
      <c r="J925" s="66">
        <v>74</v>
      </c>
      <c r="K925" s="66">
        <v>74</v>
      </c>
      <c r="L925" s="65">
        <v>3</v>
      </c>
      <c r="M925" s="66">
        <v>23945.364000000001</v>
      </c>
      <c r="N925" s="66">
        <v>0</v>
      </c>
      <c r="O925" s="66">
        <v>0</v>
      </c>
      <c r="P925" s="66">
        <f t="shared" si="133"/>
        <v>23945.364000000001</v>
      </c>
      <c r="Q925" s="70">
        <f t="shared" si="134"/>
        <v>323.58600000000001</v>
      </c>
      <c r="R925" s="61">
        <v>11111.76</v>
      </c>
      <c r="S925" s="61">
        <v>2021</v>
      </c>
      <c r="T925" s="71"/>
    </row>
    <row r="926" spans="1:20" s="2" customFormat="1" ht="12.75" customHeight="1" x14ac:dyDescent="0.2">
      <c r="A926" s="237">
        <f t="shared" si="135"/>
        <v>5</v>
      </c>
      <c r="B926" s="64" t="s">
        <v>889</v>
      </c>
      <c r="C926" s="61">
        <v>1965</v>
      </c>
      <c r="D926" s="24"/>
      <c r="E926" s="61" t="s">
        <v>43</v>
      </c>
      <c r="F926" s="64" t="s">
        <v>202</v>
      </c>
      <c r="G926" s="61">
        <v>2</v>
      </c>
      <c r="H926" s="65">
        <v>2</v>
      </c>
      <c r="I926" s="66">
        <v>368.3</v>
      </c>
      <c r="J926" s="66">
        <v>356.9</v>
      </c>
      <c r="K926" s="66">
        <v>276.2</v>
      </c>
      <c r="L926" s="65">
        <v>9</v>
      </c>
      <c r="M926" s="66">
        <v>115487</v>
      </c>
      <c r="N926" s="66">
        <v>0</v>
      </c>
      <c r="O926" s="66">
        <v>0</v>
      </c>
      <c r="P926" s="66">
        <f t="shared" si="133"/>
        <v>115487</v>
      </c>
      <c r="Q926" s="70">
        <f t="shared" si="134"/>
        <v>323.58363687307371</v>
      </c>
      <c r="R926" s="61">
        <v>11111.76</v>
      </c>
      <c r="S926" s="61">
        <v>2021</v>
      </c>
      <c r="T926" s="32"/>
    </row>
    <row r="927" spans="1:20" s="2" customFormat="1" ht="12.75" customHeight="1" x14ac:dyDescent="0.2">
      <c r="A927" s="237">
        <f t="shared" si="135"/>
        <v>6</v>
      </c>
      <c r="B927" s="64" t="s">
        <v>890</v>
      </c>
      <c r="C927" s="61">
        <v>1939</v>
      </c>
      <c r="D927" s="24"/>
      <c r="E927" s="61" t="s">
        <v>43</v>
      </c>
      <c r="F927" s="64" t="s">
        <v>324</v>
      </c>
      <c r="G927" s="61">
        <v>2</v>
      </c>
      <c r="H927" s="65">
        <v>1</v>
      </c>
      <c r="I927" s="66">
        <v>174</v>
      </c>
      <c r="J927" s="66">
        <v>148</v>
      </c>
      <c r="K927" s="66">
        <v>148</v>
      </c>
      <c r="L927" s="65">
        <v>3</v>
      </c>
      <c r="M927" s="66">
        <v>46932.2</v>
      </c>
      <c r="N927" s="66">
        <v>0</v>
      </c>
      <c r="O927" s="66">
        <v>0</v>
      </c>
      <c r="P927" s="66">
        <f t="shared" si="133"/>
        <v>46932.2</v>
      </c>
      <c r="Q927" s="70">
        <f t="shared" si="134"/>
        <v>317.10945945945946</v>
      </c>
      <c r="R927" s="61">
        <v>11111.76</v>
      </c>
      <c r="S927" s="61">
        <v>2021</v>
      </c>
      <c r="T927" s="32"/>
    </row>
    <row r="928" spans="1:20" s="2" customFormat="1" ht="12.75" customHeight="1" x14ac:dyDescent="0.2">
      <c r="A928" s="237">
        <f t="shared" si="135"/>
        <v>7</v>
      </c>
      <c r="B928" s="64" t="s">
        <v>891</v>
      </c>
      <c r="C928" s="61">
        <v>1939</v>
      </c>
      <c r="D928" s="24"/>
      <c r="E928" s="61" t="s">
        <v>43</v>
      </c>
      <c r="F928" s="64" t="s">
        <v>202</v>
      </c>
      <c r="G928" s="61">
        <v>5</v>
      </c>
      <c r="H928" s="65">
        <v>1</v>
      </c>
      <c r="I928" s="66">
        <v>4896.3999999999996</v>
      </c>
      <c r="J928" s="66">
        <v>4706.6000000000004</v>
      </c>
      <c r="K928" s="66">
        <v>1570.7</v>
      </c>
      <c r="L928" s="65">
        <v>13</v>
      </c>
      <c r="M928" s="66">
        <v>874120.8</v>
      </c>
      <c r="N928" s="66">
        <v>0</v>
      </c>
      <c r="O928" s="66">
        <v>0</v>
      </c>
      <c r="P928" s="66">
        <f t="shared" si="133"/>
        <v>874120.8</v>
      </c>
      <c r="Q928" s="70">
        <f t="shared" si="134"/>
        <v>185.72234734203033</v>
      </c>
      <c r="R928" s="61">
        <v>11111.76</v>
      </c>
      <c r="S928" s="61">
        <v>2021</v>
      </c>
      <c r="T928" s="32"/>
    </row>
    <row r="929" spans="1:20" s="2" customFormat="1" ht="12.75" customHeight="1" x14ac:dyDescent="0.2">
      <c r="A929" s="237">
        <f t="shared" si="135"/>
        <v>8</v>
      </c>
      <c r="B929" s="64" t="s">
        <v>892</v>
      </c>
      <c r="C929" s="61">
        <v>1939</v>
      </c>
      <c r="D929" s="24"/>
      <c r="E929" s="61" t="s">
        <v>43</v>
      </c>
      <c r="F929" s="64" t="s">
        <v>324</v>
      </c>
      <c r="G929" s="61">
        <v>2</v>
      </c>
      <c r="H929" s="65">
        <v>0</v>
      </c>
      <c r="I929" s="66">
        <v>77</v>
      </c>
      <c r="J929" s="66">
        <v>77</v>
      </c>
      <c r="K929" s="66">
        <v>76.599999999999994</v>
      </c>
      <c r="L929" s="65">
        <v>3</v>
      </c>
      <c r="M929" s="66">
        <v>24417.68</v>
      </c>
      <c r="N929" s="66">
        <v>0</v>
      </c>
      <c r="O929" s="66">
        <v>0</v>
      </c>
      <c r="P929" s="66">
        <f t="shared" si="133"/>
        <v>24417.68</v>
      </c>
      <c r="Q929" s="70">
        <f t="shared" si="134"/>
        <v>317.11272727272728</v>
      </c>
      <c r="R929" s="61">
        <v>11111.76</v>
      </c>
      <c r="S929" s="61">
        <v>2021</v>
      </c>
      <c r="T929" s="32"/>
    </row>
    <row r="930" spans="1:20" s="2" customFormat="1" ht="12.75" customHeight="1" x14ac:dyDescent="0.2">
      <c r="A930" s="245" t="s">
        <v>893</v>
      </c>
      <c r="B930" s="245"/>
      <c r="C930" s="45">
        <v>8</v>
      </c>
      <c r="D930" s="45"/>
      <c r="E930" s="45"/>
      <c r="F930" s="43"/>
      <c r="G930" s="45"/>
      <c r="H930" s="46"/>
      <c r="I930" s="50">
        <f t="shared" ref="I930:P930" si="136">SUM(I922:I929)</f>
        <v>7025.4</v>
      </c>
      <c r="J930" s="50">
        <f t="shared" si="136"/>
        <v>6720.6</v>
      </c>
      <c r="K930" s="50">
        <f t="shared" si="136"/>
        <v>3127.4</v>
      </c>
      <c r="L930" s="50">
        <f t="shared" si="136"/>
        <v>67</v>
      </c>
      <c r="M930" s="50">
        <f t="shared" si="136"/>
        <v>2086996.3491999998</v>
      </c>
      <c r="N930" s="50">
        <f t="shared" si="136"/>
        <v>0</v>
      </c>
      <c r="O930" s="50">
        <f t="shared" si="136"/>
        <v>0</v>
      </c>
      <c r="P930" s="50">
        <f t="shared" si="136"/>
        <v>2086996.3491999998</v>
      </c>
      <c r="Q930" s="82"/>
      <c r="R930" s="82"/>
      <c r="S930" s="45"/>
      <c r="T930" s="32"/>
    </row>
    <row r="931" spans="1:20" s="81" customFormat="1" ht="12.75" customHeight="1" x14ac:dyDescent="0.2">
      <c r="A931" s="244" t="s">
        <v>894</v>
      </c>
      <c r="B931" s="244"/>
      <c r="C931" s="92">
        <f>C898+C921+C930</f>
        <v>52</v>
      </c>
      <c r="D931" s="92"/>
      <c r="E931" s="92"/>
      <c r="F931" s="93"/>
      <c r="G931" s="92"/>
      <c r="H931" s="92"/>
      <c r="I931" s="94">
        <f t="shared" ref="I931:P931" si="137">I898+I921+I930</f>
        <v>28206.899999999994</v>
      </c>
      <c r="J931" s="94">
        <f t="shared" si="137"/>
        <v>24324.400000000001</v>
      </c>
      <c r="K931" s="94">
        <f t="shared" si="137"/>
        <v>18111.7</v>
      </c>
      <c r="L931" s="94">
        <f t="shared" si="137"/>
        <v>402</v>
      </c>
      <c r="M931" s="94">
        <f t="shared" si="137"/>
        <v>102974361.05150001</v>
      </c>
      <c r="N931" s="94">
        <f t="shared" si="137"/>
        <v>0</v>
      </c>
      <c r="O931" s="94">
        <f t="shared" si="137"/>
        <v>0</v>
      </c>
      <c r="P931" s="94">
        <f t="shared" si="137"/>
        <v>102974361.05150001</v>
      </c>
      <c r="Q931" s="88"/>
      <c r="R931" s="88"/>
      <c r="S931" s="29"/>
      <c r="T931" s="80"/>
    </row>
    <row r="932" spans="1:20" s="2" customFormat="1" ht="12.75" customHeight="1" x14ac:dyDescent="0.2">
      <c r="A932" s="61"/>
      <c r="B932" s="62" t="s">
        <v>895</v>
      </c>
      <c r="C932" s="63"/>
      <c r="D932" s="61"/>
      <c r="E932" s="61"/>
      <c r="F932" s="64"/>
      <c r="G932" s="61"/>
      <c r="H932" s="65"/>
      <c r="I932" s="66"/>
      <c r="J932" s="66"/>
      <c r="K932" s="66"/>
      <c r="L932" s="65"/>
      <c r="M932" s="66"/>
      <c r="N932" s="66"/>
      <c r="O932" s="66"/>
      <c r="P932" s="67"/>
      <c r="Q932" s="70"/>
      <c r="R932" s="69"/>
      <c r="S932" s="61"/>
      <c r="T932" s="32"/>
    </row>
    <row r="933" spans="1:20" s="2" customFormat="1" ht="12.75" customHeight="1" x14ac:dyDescent="0.2">
      <c r="A933" s="61">
        <v>1</v>
      </c>
      <c r="B933" s="64" t="s">
        <v>896</v>
      </c>
      <c r="C933" s="61">
        <v>1961</v>
      </c>
      <c r="D933" s="61"/>
      <c r="E933" s="61" t="s">
        <v>43</v>
      </c>
      <c r="F933" s="64" t="s">
        <v>288</v>
      </c>
      <c r="G933" s="61">
        <v>2</v>
      </c>
      <c r="H933" s="65">
        <v>1</v>
      </c>
      <c r="I933" s="66">
        <v>330.84</v>
      </c>
      <c r="J933" s="66">
        <v>322.10000000000002</v>
      </c>
      <c r="K933" s="66">
        <v>0</v>
      </c>
      <c r="L933" s="65">
        <v>8</v>
      </c>
      <c r="M933" s="66">
        <v>20850</v>
      </c>
      <c r="N933" s="66">
        <v>0</v>
      </c>
      <c r="O933" s="66">
        <v>0</v>
      </c>
      <c r="P933" s="66">
        <f t="shared" ref="P933:P951" si="138">M933</f>
        <v>20850</v>
      </c>
      <c r="Q933" s="70">
        <f t="shared" ref="Q933:Q951" si="139">P933/J933</f>
        <v>64.731449860291832</v>
      </c>
      <c r="R933" s="61">
        <v>11111.76</v>
      </c>
      <c r="S933" s="61">
        <v>2019</v>
      </c>
      <c r="T933" s="32"/>
    </row>
    <row r="934" spans="1:20" s="2" customFormat="1" ht="12.75" customHeight="1" x14ac:dyDescent="0.2">
      <c r="A934" s="61">
        <f t="shared" ref="A934:A951" si="140">A933+1</f>
        <v>2</v>
      </c>
      <c r="B934" s="64" t="s">
        <v>897</v>
      </c>
      <c r="C934" s="61">
        <v>1962</v>
      </c>
      <c r="D934" s="61"/>
      <c r="E934" s="61" t="s">
        <v>43</v>
      </c>
      <c r="F934" s="64" t="s">
        <v>288</v>
      </c>
      <c r="G934" s="61">
        <v>2</v>
      </c>
      <c r="H934" s="65">
        <v>1</v>
      </c>
      <c r="I934" s="66">
        <v>321</v>
      </c>
      <c r="J934" s="66">
        <v>316.02</v>
      </c>
      <c r="K934" s="66">
        <v>0</v>
      </c>
      <c r="L934" s="65">
        <v>8</v>
      </c>
      <c r="M934" s="66">
        <v>20850</v>
      </c>
      <c r="N934" s="66">
        <v>0</v>
      </c>
      <c r="O934" s="66">
        <v>0</v>
      </c>
      <c r="P934" s="66">
        <f t="shared" si="138"/>
        <v>20850</v>
      </c>
      <c r="Q934" s="70">
        <f t="shared" si="139"/>
        <v>65.976836909056388</v>
      </c>
      <c r="R934" s="61">
        <v>11111.76</v>
      </c>
      <c r="S934" s="61">
        <v>2019</v>
      </c>
      <c r="T934" s="32"/>
    </row>
    <row r="935" spans="1:20" s="2" customFormat="1" ht="12.75" customHeight="1" x14ac:dyDescent="0.2">
      <c r="A935" s="61">
        <f t="shared" si="140"/>
        <v>3</v>
      </c>
      <c r="B935" s="64" t="s">
        <v>898</v>
      </c>
      <c r="C935" s="61">
        <v>1968</v>
      </c>
      <c r="D935" s="61"/>
      <c r="E935" s="61" t="s">
        <v>43</v>
      </c>
      <c r="F935" s="64" t="s">
        <v>288</v>
      </c>
      <c r="G935" s="61">
        <v>2</v>
      </c>
      <c r="H935" s="65">
        <v>3</v>
      </c>
      <c r="I935" s="66">
        <v>504</v>
      </c>
      <c r="J935" s="66">
        <v>327</v>
      </c>
      <c r="K935" s="61">
        <v>147.71</v>
      </c>
      <c r="L935" s="65">
        <v>12</v>
      </c>
      <c r="M935" s="66">
        <v>29007</v>
      </c>
      <c r="N935" s="66">
        <v>0</v>
      </c>
      <c r="O935" s="66">
        <v>0</v>
      </c>
      <c r="P935" s="66">
        <f t="shared" si="138"/>
        <v>29007</v>
      </c>
      <c r="Q935" s="70">
        <f t="shared" si="139"/>
        <v>88.706422018348619</v>
      </c>
      <c r="R935" s="61">
        <v>11111.76</v>
      </c>
      <c r="S935" s="61">
        <v>2019</v>
      </c>
      <c r="T935" s="32"/>
    </row>
    <row r="936" spans="1:20" s="2" customFormat="1" ht="12.75" customHeight="1" x14ac:dyDescent="0.2">
      <c r="A936" s="61">
        <f t="shared" si="140"/>
        <v>4</v>
      </c>
      <c r="B936" s="64" t="s">
        <v>899</v>
      </c>
      <c r="C936" s="61">
        <v>1962</v>
      </c>
      <c r="D936" s="61">
        <v>1972</v>
      </c>
      <c r="E936" s="61" t="s">
        <v>43</v>
      </c>
      <c r="F936" s="64" t="s">
        <v>79</v>
      </c>
      <c r="G936" s="61">
        <v>2</v>
      </c>
      <c r="H936" s="65">
        <v>1</v>
      </c>
      <c r="I936" s="66">
        <v>441</v>
      </c>
      <c r="J936" s="66">
        <v>300.89999999999998</v>
      </c>
      <c r="K936" s="61">
        <v>78.900000000000006</v>
      </c>
      <c r="L936" s="65">
        <v>8</v>
      </c>
      <c r="M936" s="66">
        <v>30285</v>
      </c>
      <c r="N936" s="66">
        <v>0</v>
      </c>
      <c r="O936" s="66">
        <v>0</v>
      </c>
      <c r="P936" s="66">
        <f t="shared" si="138"/>
        <v>30285</v>
      </c>
      <c r="Q936" s="70">
        <f t="shared" si="139"/>
        <v>100.64805583250251</v>
      </c>
      <c r="R936" s="61">
        <v>11111.76</v>
      </c>
      <c r="S936" s="61">
        <v>2019</v>
      </c>
      <c r="T936" s="32"/>
    </row>
    <row r="937" spans="1:20" s="2" customFormat="1" ht="12.75" customHeight="1" x14ac:dyDescent="0.2">
      <c r="A937" s="61">
        <f t="shared" si="140"/>
        <v>5</v>
      </c>
      <c r="B937" s="64" t="s">
        <v>900</v>
      </c>
      <c r="C937" s="61">
        <v>1964</v>
      </c>
      <c r="D937" s="61"/>
      <c r="E937" s="61" t="s">
        <v>43</v>
      </c>
      <c r="F937" s="64" t="s">
        <v>79</v>
      </c>
      <c r="G937" s="61">
        <v>2</v>
      </c>
      <c r="H937" s="65">
        <v>1</v>
      </c>
      <c r="I937" s="66">
        <v>617</v>
      </c>
      <c r="J937" s="66">
        <v>317.39999999999998</v>
      </c>
      <c r="K937" s="66">
        <v>0</v>
      </c>
      <c r="L937" s="65">
        <v>8</v>
      </c>
      <c r="M937" s="66">
        <v>27763</v>
      </c>
      <c r="N937" s="66">
        <v>0</v>
      </c>
      <c r="O937" s="66">
        <v>0</v>
      </c>
      <c r="P937" s="66">
        <f t="shared" si="138"/>
        <v>27763</v>
      </c>
      <c r="Q937" s="70">
        <f t="shared" si="139"/>
        <v>87.470069313169503</v>
      </c>
      <c r="R937" s="61">
        <v>11111.76</v>
      </c>
      <c r="S937" s="61">
        <v>2019</v>
      </c>
      <c r="T937" s="32"/>
    </row>
    <row r="938" spans="1:20" s="2" customFormat="1" ht="12.75" customHeight="1" x14ac:dyDescent="0.2">
      <c r="A938" s="61">
        <f t="shared" si="140"/>
        <v>6</v>
      </c>
      <c r="B938" s="64" t="s">
        <v>901</v>
      </c>
      <c r="C938" s="61">
        <v>1961</v>
      </c>
      <c r="D938" s="61">
        <v>1972</v>
      </c>
      <c r="E938" s="61" t="s">
        <v>43</v>
      </c>
      <c r="F938" s="64" t="s">
        <v>54</v>
      </c>
      <c r="G938" s="61">
        <v>2</v>
      </c>
      <c r="H938" s="65">
        <v>1</v>
      </c>
      <c r="I938" s="66">
        <v>418</v>
      </c>
      <c r="J938" s="66">
        <v>318.3</v>
      </c>
      <c r="K938" s="66">
        <v>0</v>
      </c>
      <c r="L938" s="65">
        <v>8</v>
      </c>
      <c r="M938" s="66">
        <v>29829</v>
      </c>
      <c r="N938" s="66">
        <v>0</v>
      </c>
      <c r="O938" s="66">
        <v>0</v>
      </c>
      <c r="P938" s="66">
        <f t="shared" si="138"/>
        <v>29829</v>
      </c>
      <c r="Q938" s="70">
        <f t="shared" si="139"/>
        <v>93.71347785108388</v>
      </c>
      <c r="R938" s="61">
        <v>11111.76</v>
      </c>
      <c r="S938" s="61">
        <v>2019</v>
      </c>
      <c r="T938" s="32"/>
    </row>
    <row r="939" spans="1:20" s="2" customFormat="1" ht="12.75" customHeight="1" x14ac:dyDescent="0.2">
      <c r="A939" s="61">
        <f t="shared" si="140"/>
        <v>7</v>
      </c>
      <c r="B939" s="64" t="s">
        <v>902</v>
      </c>
      <c r="C939" s="61">
        <v>1958</v>
      </c>
      <c r="D939" s="61"/>
      <c r="E939" s="61" t="s">
        <v>43</v>
      </c>
      <c r="F939" s="64" t="s">
        <v>54</v>
      </c>
      <c r="G939" s="61">
        <v>2</v>
      </c>
      <c r="H939" s="65">
        <v>1</v>
      </c>
      <c r="I939" s="66">
        <v>665</v>
      </c>
      <c r="J939" s="66">
        <v>326.60000000000002</v>
      </c>
      <c r="K939" s="61">
        <v>85.1</v>
      </c>
      <c r="L939" s="65">
        <v>8</v>
      </c>
      <c r="M939" s="66">
        <v>21150</v>
      </c>
      <c r="N939" s="66">
        <v>0</v>
      </c>
      <c r="O939" s="66">
        <v>0</v>
      </c>
      <c r="P939" s="66">
        <f t="shared" si="138"/>
        <v>21150</v>
      </c>
      <c r="Q939" s="70">
        <f t="shared" si="139"/>
        <v>64.758113900796076</v>
      </c>
      <c r="R939" s="61">
        <v>11111.76</v>
      </c>
      <c r="S939" s="61">
        <v>2019</v>
      </c>
      <c r="T939" s="32"/>
    </row>
    <row r="940" spans="1:20" s="2" customFormat="1" ht="12.75" customHeight="1" x14ac:dyDescent="0.2">
      <c r="A940" s="61">
        <f t="shared" si="140"/>
        <v>8</v>
      </c>
      <c r="B940" s="64" t="s">
        <v>903</v>
      </c>
      <c r="C940" s="61">
        <v>1966</v>
      </c>
      <c r="D940" s="61"/>
      <c r="E940" s="61" t="s">
        <v>43</v>
      </c>
      <c r="F940" s="64" t="s">
        <v>54</v>
      </c>
      <c r="G940" s="61">
        <v>2</v>
      </c>
      <c r="H940" s="65">
        <v>1</v>
      </c>
      <c r="I940" s="66">
        <v>675</v>
      </c>
      <c r="J940" s="66">
        <v>337.9</v>
      </c>
      <c r="K940" s="61">
        <v>38.1</v>
      </c>
      <c r="L940" s="65">
        <v>8</v>
      </c>
      <c r="M940" s="66">
        <v>27565</v>
      </c>
      <c r="N940" s="66">
        <v>0</v>
      </c>
      <c r="O940" s="66">
        <v>0</v>
      </c>
      <c r="P940" s="66">
        <f t="shared" si="138"/>
        <v>27565</v>
      </c>
      <c r="Q940" s="70">
        <f t="shared" si="139"/>
        <v>81.57738976028412</v>
      </c>
      <c r="R940" s="61">
        <v>11111.76</v>
      </c>
      <c r="S940" s="61">
        <v>2019</v>
      </c>
      <c r="T940" s="32"/>
    </row>
    <row r="941" spans="1:20" s="2" customFormat="1" ht="12.75" customHeight="1" x14ac:dyDescent="0.2">
      <c r="A941" s="61">
        <f t="shared" si="140"/>
        <v>9</v>
      </c>
      <c r="B941" s="64" t="s">
        <v>904</v>
      </c>
      <c r="C941" s="61">
        <v>1966</v>
      </c>
      <c r="D941" s="61"/>
      <c r="E941" s="61" t="s">
        <v>43</v>
      </c>
      <c r="F941" s="64" t="s">
        <v>54</v>
      </c>
      <c r="G941" s="61">
        <v>2</v>
      </c>
      <c r="H941" s="65">
        <v>1</v>
      </c>
      <c r="I941" s="66">
        <v>644</v>
      </c>
      <c r="J941" s="66">
        <v>314.60000000000002</v>
      </c>
      <c r="K941" s="61">
        <v>73.599999999999994</v>
      </c>
      <c r="L941" s="65">
        <v>8</v>
      </c>
      <c r="M941" s="66">
        <v>26785</v>
      </c>
      <c r="N941" s="66">
        <v>0</v>
      </c>
      <c r="O941" s="66">
        <v>0</v>
      </c>
      <c r="P941" s="66">
        <f t="shared" si="138"/>
        <v>26785</v>
      </c>
      <c r="Q941" s="70">
        <f t="shared" si="139"/>
        <v>85.139860139860133</v>
      </c>
      <c r="R941" s="61">
        <v>11111.76</v>
      </c>
      <c r="S941" s="61">
        <v>2019</v>
      </c>
      <c r="T941" s="32"/>
    </row>
    <row r="942" spans="1:20" s="2" customFormat="1" ht="12.75" customHeight="1" x14ac:dyDescent="0.2">
      <c r="A942" s="61">
        <f t="shared" si="140"/>
        <v>10</v>
      </c>
      <c r="B942" s="64" t="s">
        <v>905</v>
      </c>
      <c r="C942" s="61">
        <v>1965</v>
      </c>
      <c r="D942" s="61"/>
      <c r="E942" s="61" t="s">
        <v>43</v>
      </c>
      <c r="F942" s="64" t="s">
        <v>54</v>
      </c>
      <c r="G942" s="61">
        <v>2</v>
      </c>
      <c r="H942" s="65">
        <v>3</v>
      </c>
      <c r="I942" s="66">
        <v>671.2</v>
      </c>
      <c r="J942" s="66">
        <v>498.4</v>
      </c>
      <c r="K942" s="61">
        <v>247</v>
      </c>
      <c r="L942" s="65">
        <v>12</v>
      </c>
      <c r="M942" s="66">
        <v>31284</v>
      </c>
      <c r="N942" s="66">
        <v>0</v>
      </c>
      <c r="O942" s="66">
        <v>0</v>
      </c>
      <c r="P942" s="66">
        <f t="shared" si="138"/>
        <v>31284</v>
      </c>
      <c r="Q942" s="70">
        <f t="shared" si="139"/>
        <v>62.768860353130016</v>
      </c>
      <c r="R942" s="61">
        <v>11111.76</v>
      </c>
      <c r="S942" s="61">
        <v>2019</v>
      </c>
      <c r="T942" s="32"/>
    </row>
    <row r="943" spans="1:20" s="2" customFormat="1" ht="12.75" customHeight="1" x14ac:dyDescent="0.2">
      <c r="A943" s="61">
        <f t="shared" si="140"/>
        <v>11</v>
      </c>
      <c r="B943" s="64" t="s">
        <v>906</v>
      </c>
      <c r="C943" s="61">
        <v>1965</v>
      </c>
      <c r="D943" s="61"/>
      <c r="E943" s="61" t="s">
        <v>43</v>
      </c>
      <c r="F943" s="64" t="s">
        <v>54</v>
      </c>
      <c r="G943" s="61">
        <v>2</v>
      </c>
      <c r="H943" s="65">
        <v>1</v>
      </c>
      <c r="I943" s="66">
        <v>416</v>
      </c>
      <c r="J943" s="66">
        <v>335.1</v>
      </c>
      <c r="K943" s="61">
        <v>167.7</v>
      </c>
      <c r="L943" s="65">
        <v>8</v>
      </c>
      <c r="M943" s="66">
        <v>30072</v>
      </c>
      <c r="N943" s="66">
        <v>0</v>
      </c>
      <c r="O943" s="66">
        <v>0</v>
      </c>
      <c r="P943" s="66">
        <f t="shared" si="138"/>
        <v>30072</v>
      </c>
      <c r="Q943" s="70">
        <f t="shared" si="139"/>
        <v>89.740376007162041</v>
      </c>
      <c r="R943" s="61">
        <v>11111.76</v>
      </c>
      <c r="S943" s="61">
        <v>2019</v>
      </c>
      <c r="T943" s="32"/>
    </row>
    <row r="944" spans="1:20" s="2" customFormat="1" ht="12.75" customHeight="1" x14ac:dyDescent="0.2">
      <c r="A944" s="61">
        <f t="shared" si="140"/>
        <v>12</v>
      </c>
      <c r="B944" s="64" t="s">
        <v>907</v>
      </c>
      <c r="C944" s="61">
        <v>1960</v>
      </c>
      <c r="D944" s="61"/>
      <c r="E944" s="61" t="s">
        <v>43</v>
      </c>
      <c r="F944" s="64" t="s">
        <v>79</v>
      </c>
      <c r="G944" s="61">
        <v>2</v>
      </c>
      <c r="H944" s="65">
        <v>2</v>
      </c>
      <c r="I944" s="66">
        <v>614.79999999999995</v>
      </c>
      <c r="J944" s="66">
        <v>453</v>
      </c>
      <c r="K944" s="61">
        <v>453</v>
      </c>
      <c r="L944" s="65">
        <v>11</v>
      </c>
      <c r="M944" s="66">
        <v>33427</v>
      </c>
      <c r="N944" s="66">
        <v>0</v>
      </c>
      <c r="O944" s="66">
        <v>0</v>
      </c>
      <c r="P944" s="66">
        <f t="shared" si="138"/>
        <v>33427</v>
      </c>
      <c r="Q944" s="70">
        <f t="shared" si="139"/>
        <v>73.790286975717436</v>
      </c>
      <c r="R944" s="61">
        <v>11111.76</v>
      </c>
      <c r="S944" s="61">
        <v>2019</v>
      </c>
      <c r="T944" s="32"/>
    </row>
    <row r="945" spans="1:20" s="2" customFormat="1" ht="12.75" customHeight="1" x14ac:dyDescent="0.2">
      <c r="A945" s="61">
        <f t="shared" si="140"/>
        <v>13</v>
      </c>
      <c r="B945" s="64" t="s">
        <v>908</v>
      </c>
      <c r="C945" s="61">
        <v>1950</v>
      </c>
      <c r="D945" s="61"/>
      <c r="E945" s="61" t="s">
        <v>43</v>
      </c>
      <c r="F945" s="64" t="s">
        <v>54</v>
      </c>
      <c r="G945" s="61">
        <v>2</v>
      </c>
      <c r="H945" s="65">
        <v>1</v>
      </c>
      <c r="I945" s="66">
        <v>405</v>
      </c>
      <c r="J945" s="66">
        <v>334.9</v>
      </c>
      <c r="K945" s="61">
        <v>334.9</v>
      </c>
      <c r="L945" s="65">
        <v>8</v>
      </c>
      <c r="M945" s="66">
        <v>29441</v>
      </c>
      <c r="N945" s="66">
        <v>0</v>
      </c>
      <c r="O945" s="66">
        <v>0</v>
      </c>
      <c r="P945" s="66">
        <f t="shared" si="138"/>
        <v>29441</v>
      </c>
      <c r="Q945" s="70">
        <f t="shared" si="139"/>
        <v>87.909823828008371</v>
      </c>
      <c r="R945" s="61">
        <v>11111.76</v>
      </c>
      <c r="S945" s="61">
        <v>2019</v>
      </c>
      <c r="T945" s="32"/>
    </row>
    <row r="946" spans="1:20" s="2" customFormat="1" ht="12.75" customHeight="1" x14ac:dyDescent="0.2">
      <c r="A946" s="61">
        <f t="shared" si="140"/>
        <v>14</v>
      </c>
      <c r="B946" s="64" t="s">
        <v>909</v>
      </c>
      <c r="C946" s="61">
        <v>1958</v>
      </c>
      <c r="D946" s="61"/>
      <c r="E946" s="61" t="s">
        <v>43</v>
      </c>
      <c r="F946" s="64" t="s">
        <v>54</v>
      </c>
      <c r="G946" s="61">
        <v>2</v>
      </c>
      <c r="H946" s="65">
        <v>7</v>
      </c>
      <c r="I946" s="66">
        <v>398.4</v>
      </c>
      <c r="J946" s="66">
        <v>396.8</v>
      </c>
      <c r="K946" s="61">
        <v>396.8</v>
      </c>
      <c r="L946" s="65">
        <v>8</v>
      </c>
      <c r="M946" s="66">
        <v>26024</v>
      </c>
      <c r="N946" s="66">
        <v>0</v>
      </c>
      <c r="O946" s="66">
        <v>0</v>
      </c>
      <c r="P946" s="66">
        <f t="shared" si="138"/>
        <v>26024</v>
      </c>
      <c r="Q946" s="70">
        <f t="shared" si="139"/>
        <v>65.584677419354833</v>
      </c>
      <c r="R946" s="61">
        <v>12882.22</v>
      </c>
      <c r="S946" s="61">
        <v>2019</v>
      </c>
      <c r="T946" s="32"/>
    </row>
    <row r="947" spans="1:20" s="2" customFormat="1" ht="12.75" customHeight="1" x14ac:dyDescent="0.2">
      <c r="A947" s="61">
        <f t="shared" si="140"/>
        <v>15</v>
      </c>
      <c r="B947" s="64" t="s">
        <v>910</v>
      </c>
      <c r="C947" s="61">
        <v>1966</v>
      </c>
      <c r="D947" s="61"/>
      <c r="E947" s="61" t="s">
        <v>43</v>
      </c>
      <c r="F947" s="64" t="s">
        <v>79</v>
      </c>
      <c r="G947" s="61">
        <v>3</v>
      </c>
      <c r="H947" s="65">
        <v>2</v>
      </c>
      <c r="I947" s="66">
        <v>1032.5</v>
      </c>
      <c r="J947" s="66">
        <v>935.4</v>
      </c>
      <c r="K947" s="61">
        <v>935.4</v>
      </c>
      <c r="L947" s="65">
        <v>22</v>
      </c>
      <c r="M947" s="66">
        <v>42768</v>
      </c>
      <c r="N947" s="66">
        <v>0</v>
      </c>
      <c r="O947" s="66">
        <v>0</v>
      </c>
      <c r="P947" s="66">
        <f t="shared" si="138"/>
        <v>42768</v>
      </c>
      <c r="Q947" s="70">
        <f t="shared" si="139"/>
        <v>45.721616420782553</v>
      </c>
      <c r="R947" s="61">
        <v>12882.22</v>
      </c>
      <c r="S947" s="61">
        <v>2019</v>
      </c>
      <c r="T947" s="32"/>
    </row>
    <row r="948" spans="1:20" s="79" customFormat="1" ht="12.75" customHeight="1" x14ac:dyDescent="0.2">
      <c r="A948" s="74">
        <f t="shared" si="140"/>
        <v>16</v>
      </c>
      <c r="B948" s="75" t="s">
        <v>911</v>
      </c>
      <c r="C948" s="74">
        <v>1984</v>
      </c>
      <c r="D948" s="74"/>
      <c r="E948" s="74" t="s">
        <v>43</v>
      </c>
      <c r="F948" s="75" t="s">
        <v>912</v>
      </c>
      <c r="G948" s="74">
        <v>2</v>
      </c>
      <c r="H948" s="95">
        <v>3</v>
      </c>
      <c r="I948" s="76">
        <v>965.3</v>
      </c>
      <c r="J948" s="76">
        <v>842.5</v>
      </c>
      <c r="K948" s="74">
        <v>530.1</v>
      </c>
      <c r="L948" s="95">
        <v>18</v>
      </c>
      <c r="M948" s="76">
        <v>3787465.85</v>
      </c>
      <c r="N948" s="76">
        <v>0</v>
      </c>
      <c r="O948" s="76">
        <v>0</v>
      </c>
      <c r="P948" s="76">
        <f t="shared" si="138"/>
        <v>3787465.85</v>
      </c>
      <c r="Q948" s="77">
        <f t="shared" si="139"/>
        <v>4495.5084272997037</v>
      </c>
      <c r="R948" s="74">
        <v>12662.8</v>
      </c>
      <c r="S948" s="74" t="s">
        <v>195</v>
      </c>
      <c r="T948" s="78"/>
    </row>
    <row r="949" spans="1:20" s="79" customFormat="1" ht="12.75" customHeight="1" x14ac:dyDescent="0.2">
      <c r="A949" s="74">
        <f t="shared" si="140"/>
        <v>17</v>
      </c>
      <c r="B949" s="75" t="s">
        <v>913</v>
      </c>
      <c r="C949" s="74">
        <v>1973</v>
      </c>
      <c r="D949" s="74"/>
      <c r="E949" s="74" t="s">
        <v>43</v>
      </c>
      <c r="F949" s="75" t="s">
        <v>54</v>
      </c>
      <c r="G949" s="74">
        <v>2</v>
      </c>
      <c r="H949" s="95">
        <v>2</v>
      </c>
      <c r="I949" s="76">
        <v>523.9</v>
      </c>
      <c r="J949" s="76">
        <v>483.3</v>
      </c>
      <c r="K949" s="74">
        <v>318.3</v>
      </c>
      <c r="L949" s="95">
        <v>12</v>
      </c>
      <c r="M949" s="76">
        <v>2515100</v>
      </c>
      <c r="N949" s="76">
        <v>0</v>
      </c>
      <c r="O949" s="76">
        <v>0</v>
      </c>
      <c r="P949" s="76">
        <f t="shared" si="138"/>
        <v>2515100</v>
      </c>
      <c r="Q949" s="77">
        <f t="shared" si="139"/>
        <v>5204.0140699358572</v>
      </c>
      <c r="R949" s="74">
        <v>11111.76</v>
      </c>
      <c r="S949" s="74" t="s">
        <v>195</v>
      </c>
      <c r="T949" s="78"/>
    </row>
    <row r="950" spans="1:20" s="2" customFormat="1" ht="12.75" customHeight="1" x14ac:dyDescent="0.2">
      <c r="A950" s="61">
        <f t="shared" si="140"/>
        <v>18</v>
      </c>
      <c r="B950" s="64" t="s">
        <v>914</v>
      </c>
      <c r="C950" s="61">
        <v>1975</v>
      </c>
      <c r="D950" s="61"/>
      <c r="E950" s="61" t="s">
        <v>43</v>
      </c>
      <c r="F950" s="64" t="s">
        <v>324</v>
      </c>
      <c r="G950" s="61">
        <v>2</v>
      </c>
      <c r="H950" s="65">
        <v>1</v>
      </c>
      <c r="I950" s="66">
        <v>355.4</v>
      </c>
      <c r="J950" s="66">
        <v>327.5</v>
      </c>
      <c r="K950" s="66">
        <v>331.5</v>
      </c>
      <c r="L950" s="65">
        <v>8</v>
      </c>
      <c r="M950" s="66">
        <v>31792</v>
      </c>
      <c r="N950" s="66">
        <v>0</v>
      </c>
      <c r="O950" s="66">
        <v>0</v>
      </c>
      <c r="P950" s="66">
        <f t="shared" si="138"/>
        <v>31792</v>
      </c>
      <c r="Q950" s="70">
        <f t="shared" si="139"/>
        <v>97.07480916030535</v>
      </c>
      <c r="R950" s="61">
        <v>11111.76</v>
      </c>
      <c r="S950" s="61">
        <v>2019</v>
      </c>
      <c r="T950" s="32"/>
    </row>
    <row r="951" spans="1:20" s="2" customFormat="1" ht="12.75" customHeight="1" x14ac:dyDescent="0.2">
      <c r="A951" s="61">
        <f t="shared" si="140"/>
        <v>19</v>
      </c>
      <c r="B951" s="64" t="s">
        <v>915</v>
      </c>
      <c r="C951" s="61" t="s">
        <v>188</v>
      </c>
      <c r="D951" s="61"/>
      <c r="E951" s="61" t="s">
        <v>43</v>
      </c>
      <c r="F951" s="64" t="s">
        <v>481</v>
      </c>
      <c r="G951" s="61">
        <v>4</v>
      </c>
      <c r="H951" s="65">
        <v>2</v>
      </c>
      <c r="I951" s="66">
        <v>1290</v>
      </c>
      <c r="J951" s="66">
        <v>1188</v>
      </c>
      <c r="K951" s="61">
        <v>1155.5999999999999</v>
      </c>
      <c r="L951" s="65">
        <v>34</v>
      </c>
      <c r="M951" s="66">
        <v>384420.16800000001</v>
      </c>
      <c r="N951" s="66">
        <v>0</v>
      </c>
      <c r="O951" s="66">
        <v>0</v>
      </c>
      <c r="P951" s="66">
        <f t="shared" si="138"/>
        <v>384420.16800000001</v>
      </c>
      <c r="Q951" s="70">
        <f t="shared" si="139"/>
        <v>323.58600000000001</v>
      </c>
      <c r="R951" s="61">
        <v>12968.01</v>
      </c>
      <c r="S951" s="61">
        <v>2019</v>
      </c>
      <c r="T951" s="32"/>
    </row>
    <row r="952" spans="1:20" s="2" customFormat="1" ht="12.75" customHeight="1" x14ac:dyDescent="0.2">
      <c r="A952" s="245" t="s">
        <v>916</v>
      </c>
      <c r="B952" s="245"/>
      <c r="C952" s="45">
        <v>19</v>
      </c>
      <c r="D952" s="45"/>
      <c r="E952" s="45"/>
      <c r="F952" s="43"/>
      <c r="G952" s="45"/>
      <c r="H952" s="46"/>
      <c r="I952" s="50">
        <f>SUM(I932:I951)</f>
        <v>11288.339999999998</v>
      </c>
      <c r="J952" s="50">
        <f>SUM(J932:J951)</f>
        <v>8675.7199999999993</v>
      </c>
      <c r="K952" s="50">
        <f>SUM(K932:K951)</f>
        <v>5293.7100000000009</v>
      </c>
      <c r="L952" s="100">
        <f>SUM(L932:L951)</f>
        <v>217</v>
      </c>
      <c r="M952" s="50">
        <f>SUM(M933:M951)</f>
        <v>7145878.0179999992</v>
      </c>
      <c r="N952" s="50"/>
      <c r="O952" s="50"/>
      <c r="P952" s="50">
        <f>SUM(P933:P951)</f>
        <v>7145878.0179999992</v>
      </c>
      <c r="Q952" s="91"/>
      <c r="R952" s="83"/>
      <c r="S952" s="45"/>
      <c r="T952" s="32"/>
    </row>
    <row r="953" spans="1:20" s="2" customFormat="1" ht="12.75" customHeight="1" x14ac:dyDescent="0.2">
      <c r="A953" s="61">
        <v>1</v>
      </c>
      <c r="B953" s="64" t="s">
        <v>917</v>
      </c>
      <c r="C953" s="61" t="s">
        <v>351</v>
      </c>
      <c r="D953" s="24"/>
      <c r="E953" s="61" t="s">
        <v>43</v>
      </c>
      <c r="F953" s="64" t="s">
        <v>310</v>
      </c>
      <c r="G953" s="61">
        <v>2</v>
      </c>
      <c r="H953" s="61">
        <v>1</v>
      </c>
      <c r="I953" s="66">
        <v>774</v>
      </c>
      <c r="J953" s="66">
        <v>379.3</v>
      </c>
      <c r="K953" s="66">
        <v>287.5</v>
      </c>
      <c r="L953" s="61">
        <v>8</v>
      </c>
      <c r="M953" s="66">
        <v>36820</v>
      </c>
      <c r="N953" s="66">
        <v>0</v>
      </c>
      <c r="O953" s="66">
        <v>0</v>
      </c>
      <c r="P953" s="66">
        <f>M953</f>
        <v>36820</v>
      </c>
      <c r="Q953" s="70">
        <f>P953/J953</f>
        <v>97.07355655154231</v>
      </c>
      <c r="R953" s="61">
        <v>12968.01</v>
      </c>
      <c r="S953" s="61">
        <v>2020</v>
      </c>
      <c r="T953" s="32"/>
    </row>
    <row r="954" spans="1:20" s="2" customFormat="1" ht="12.75" customHeight="1" x14ac:dyDescent="0.2">
      <c r="A954" s="61">
        <v>2</v>
      </c>
      <c r="B954" s="64" t="s">
        <v>918</v>
      </c>
      <c r="C954" s="61" t="s">
        <v>65</v>
      </c>
      <c r="D954" s="24"/>
      <c r="E954" s="61" t="s">
        <v>43</v>
      </c>
      <c r="F954" s="64" t="s">
        <v>324</v>
      </c>
      <c r="G954" s="61">
        <v>2</v>
      </c>
      <c r="H954" s="61">
        <v>2</v>
      </c>
      <c r="I954" s="66">
        <v>536</v>
      </c>
      <c r="J954" s="66">
        <v>482</v>
      </c>
      <c r="K954" s="66">
        <v>501.2</v>
      </c>
      <c r="L954" s="61">
        <v>18</v>
      </c>
      <c r="M954" s="66">
        <v>46790</v>
      </c>
      <c r="N954" s="66">
        <v>0</v>
      </c>
      <c r="O954" s="66">
        <v>0</v>
      </c>
      <c r="P954" s="66">
        <f>M954</f>
        <v>46790</v>
      </c>
      <c r="Q954" s="70">
        <f>P954/J954</f>
        <v>97.074688796680505</v>
      </c>
      <c r="R954" s="61">
        <v>12968.01</v>
      </c>
      <c r="S954" s="61">
        <v>2020</v>
      </c>
      <c r="T954" s="32"/>
    </row>
    <row r="955" spans="1:20" s="2" customFormat="1" ht="12.75" customHeight="1" x14ac:dyDescent="0.2">
      <c r="A955" s="61">
        <v>3</v>
      </c>
      <c r="B955" s="64" t="s">
        <v>919</v>
      </c>
      <c r="C955" s="61" t="s">
        <v>151</v>
      </c>
      <c r="D955" s="24"/>
      <c r="E955" s="61" t="s">
        <v>43</v>
      </c>
      <c r="F955" s="64" t="s">
        <v>324</v>
      </c>
      <c r="G955" s="61">
        <v>2</v>
      </c>
      <c r="H955" s="61">
        <v>1</v>
      </c>
      <c r="I955" s="66">
        <v>312</v>
      </c>
      <c r="J955" s="66">
        <v>288</v>
      </c>
      <c r="K955" s="66">
        <v>220.4</v>
      </c>
      <c r="L955" s="61">
        <v>11</v>
      </c>
      <c r="M955" s="66">
        <v>27957</v>
      </c>
      <c r="N955" s="66">
        <v>0</v>
      </c>
      <c r="O955" s="66">
        <v>0</v>
      </c>
      <c r="P955" s="66">
        <f>M955</f>
        <v>27957</v>
      </c>
      <c r="Q955" s="70">
        <f>P955/J955</f>
        <v>97.072916666666671</v>
      </c>
      <c r="R955" s="61">
        <v>12968.01</v>
      </c>
      <c r="S955" s="61">
        <v>2020</v>
      </c>
      <c r="T955" s="32"/>
    </row>
    <row r="956" spans="1:20" s="2" customFormat="1" ht="12.75" customHeight="1" x14ac:dyDescent="0.2">
      <c r="A956" s="245" t="s">
        <v>920</v>
      </c>
      <c r="B956" s="245"/>
      <c r="C956" s="45">
        <v>3</v>
      </c>
      <c r="D956" s="45"/>
      <c r="E956" s="45"/>
      <c r="F956" s="43"/>
      <c r="G956" s="45"/>
      <c r="H956" s="46"/>
      <c r="I956" s="50">
        <f>SUM(I953:I955)</f>
        <v>1622</v>
      </c>
      <c r="J956" s="50">
        <f>SUM(J953:J955)</f>
        <v>1149.3</v>
      </c>
      <c r="K956" s="50">
        <f>SUM(K953:K955)</f>
        <v>1009.1</v>
      </c>
      <c r="L956" s="100">
        <f>SUM(L953:L955)</f>
        <v>37</v>
      </c>
      <c r="M956" s="50">
        <f>SUM(M953:M955)</f>
        <v>111567</v>
      </c>
      <c r="N956" s="45"/>
      <c r="O956" s="45"/>
      <c r="P956" s="50">
        <f>SUM(P953:P955)</f>
        <v>111567</v>
      </c>
      <c r="Q956" s="91"/>
      <c r="R956" s="91"/>
      <c r="S956" s="45"/>
      <c r="T956" s="32"/>
    </row>
    <row r="957" spans="1:20" s="2" customFormat="1" ht="12.75" customHeight="1" x14ac:dyDescent="0.2">
      <c r="A957" s="61"/>
      <c r="B957" s="64"/>
      <c r="C957" s="61"/>
      <c r="D957" s="24"/>
      <c r="E957" s="61"/>
      <c r="F957" s="64"/>
      <c r="G957" s="61"/>
      <c r="H957" s="61"/>
      <c r="I957" s="66"/>
      <c r="J957" s="66"/>
      <c r="K957" s="66"/>
      <c r="L957" s="61"/>
      <c r="M957" s="66"/>
      <c r="N957" s="66"/>
      <c r="O957" s="66"/>
      <c r="P957" s="66"/>
      <c r="Q957" s="70"/>
      <c r="R957" s="61"/>
      <c r="S957" s="61"/>
      <c r="T957" s="32"/>
    </row>
    <row r="958" spans="1:20" s="2" customFormat="1" ht="12.75" customHeight="1" x14ac:dyDescent="0.2">
      <c r="A958" s="245" t="s">
        <v>921</v>
      </c>
      <c r="B958" s="245"/>
      <c r="C958" s="45">
        <v>0</v>
      </c>
      <c r="D958" s="45"/>
      <c r="E958" s="45"/>
      <c r="F958" s="43"/>
      <c r="G958" s="45"/>
      <c r="H958" s="46"/>
      <c r="I958" s="50">
        <f>SUM(I957:I957)</f>
        <v>0</v>
      </c>
      <c r="J958" s="50">
        <f>SUM(J957:J957)</f>
        <v>0</v>
      </c>
      <c r="K958" s="50">
        <f>SUM(K957:K957)</f>
        <v>0</v>
      </c>
      <c r="L958" s="100">
        <f>SUM(L957:L957)</f>
        <v>0</v>
      </c>
      <c r="M958" s="50">
        <f>SUM(M957:M957)</f>
        <v>0</v>
      </c>
      <c r="N958" s="45"/>
      <c r="O958" s="45"/>
      <c r="P958" s="50">
        <f>SUM(P957:P957)</f>
        <v>0</v>
      </c>
      <c r="Q958" s="104"/>
      <c r="R958" s="83"/>
      <c r="S958" s="45"/>
      <c r="T958" s="32"/>
    </row>
    <row r="959" spans="1:20" s="81" customFormat="1" ht="13.35" customHeight="1" x14ac:dyDescent="0.2">
      <c r="A959" s="244" t="s">
        <v>922</v>
      </c>
      <c r="B959" s="244"/>
      <c r="C959" s="92">
        <f>C958+C956+C952</f>
        <v>22</v>
      </c>
      <c r="D959" s="92"/>
      <c r="E959" s="92"/>
      <c r="F959" s="93"/>
      <c r="G959" s="92"/>
      <c r="H959" s="92"/>
      <c r="I959" s="94">
        <f>I958+I956+I952</f>
        <v>12910.339999999998</v>
      </c>
      <c r="J959" s="94">
        <f>J958+J956+J952</f>
        <v>9825.0199999999986</v>
      </c>
      <c r="K959" s="94">
        <f>K958+K956+K952</f>
        <v>6302.8100000000013</v>
      </c>
      <c r="L959" s="99">
        <f>L958+L956+L952</f>
        <v>254</v>
      </c>
      <c r="M959" s="94">
        <f>M952+M956+M958</f>
        <v>7257445.0179999992</v>
      </c>
      <c r="N959" s="92"/>
      <c r="O959" s="92"/>
      <c r="P959" s="94">
        <f>P958+P956+P952</f>
        <v>7257445.0179999992</v>
      </c>
      <c r="Q959" s="31"/>
      <c r="R959" s="88"/>
      <c r="S959" s="29"/>
      <c r="T959" s="80"/>
    </row>
    <row r="960" spans="1:20" s="112" customFormat="1" ht="13.35" customHeight="1" x14ac:dyDescent="0.2">
      <c r="A960" s="106"/>
      <c r="B960" s="107"/>
      <c r="C960" s="106"/>
      <c r="D960" s="1"/>
      <c r="E960" s="1"/>
      <c r="F960" s="107"/>
      <c r="G960" s="106"/>
      <c r="H960" s="108"/>
      <c r="I960" s="109"/>
      <c r="J960" s="109"/>
      <c r="K960" s="106"/>
      <c r="L960" s="108"/>
      <c r="M960" s="109"/>
      <c r="N960" s="109"/>
      <c r="O960" s="109"/>
      <c r="P960" s="109"/>
      <c r="Q960" s="110"/>
      <c r="R960" s="106"/>
      <c r="S960" s="106"/>
      <c r="T960" s="111"/>
    </row>
    <row r="961" spans="2:11" ht="12.75" customHeight="1" x14ac:dyDescent="0.2"/>
    <row r="962" spans="2:11" ht="12.75" customHeight="1" x14ac:dyDescent="0.2"/>
    <row r="963" spans="2:11" ht="12.75" customHeight="1" x14ac:dyDescent="0.2">
      <c r="B963" s="2" t="s">
        <v>923</v>
      </c>
    </row>
    <row r="964" spans="2:11" ht="12.75" customHeight="1" x14ac:dyDescent="0.2"/>
    <row r="968" spans="2:11" x14ac:dyDescent="0.2">
      <c r="B968" s="2" t="s">
        <v>924</v>
      </c>
    </row>
    <row r="970" spans="2:11" x14ac:dyDescent="0.2">
      <c r="G970" s="6"/>
    </row>
    <row r="972" spans="2:11" x14ac:dyDescent="0.2">
      <c r="K972" s="6"/>
    </row>
    <row r="975" spans="2:11" x14ac:dyDescent="0.2">
      <c r="K975" s="6"/>
    </row>
  </sheetData>
  <autoFilter ref="A7:S956"/>
  <mergeCells count="91">
    <mergeCell ref="P1:S1"/>
    <mergeCell ref="A2:S2"/>
    <mergeCell ref="A3:S3"/>
    <mergeCell ref="A4:A6"/>
    <mergeCell ref="B4:B6"/>
    <mergeCell ref="C4:D4"/>
    <mergeCell ref="E4:E6"/>
    <mergeCell ref="F4:F6"/>
    <mergeCell ref="G4:G6"/>
    <mergeCell ref="H4:H6"/>
    <mergeCell ref="I4:I5"/>
    <mergeCell ref="J4:K4"/>
    <mergeCell ref="L4:L5"/>
    <mergeCell ref="M4:P4"/>
    <mergeCell ref="Q4:Q5"/>
    <mergeCell ref="R4:R5"/>
    <mergeCell ref="S4:S6"/>
    <mergeCell ref="C5:C6"/>
    <mergeCell ref="D5:D6"/>
    <mergeCell ref="A8:B8"/>
    <mergeCell ref="A9:B9"/>
    <mergeCell ref="A12:B12"/>
    <mergeCell ref="A15:B15"/>
    <mergeCell ref="A170:B170"/>
    <mergeCell ref="A214:B214"/>
    <mergeCell ref="A262:B262"/>
    <mergeCell ref="A263:B263"/>
    <mergeCell ref="A291:B291"/>
    <mergeCell ref="A299:B299"/>
    <mergeCell ref="A302:B302"/>
    <mergeCell ref="A303:B303"/>
    <mergeCell ref="A311:B311"/>
    <mergeCell ref="A315:B315"/>
    <mergeCell ref="A317:B317"/>
    <mergeCell ref="A318:B318"/>
    <mergeCell ref="A352:B352"/>
    <mergeCell ref="A364:B364"/>
    <mergeCell ref="A369:B369"/>
    <mergeCell ref="A370:B370"/>
    <mergeCell ref="A388:B388"/>
    <mergeCell ref="A399:B399"/>
    <mergeCell ref="A405:B405"/>
    <mergeCell ref="A406:B406"/>
    <mergeCell ref="A423:B423"/>
    <mergeCell ref="A431:B431"/>
    <mergeCell ref="A437:B437"/>
    <mergeCell ref="A438:B438"/>
    <mergeCell ref="A477:B477"/>
    <mergeCell ref="A486:B486"/>
    <mergeCell ref="A499:B499"/>
    <mergeCell ref="A500:B500"/>
    <mergeCell ref="A544:B544"/>
    <mergeCell ref="A559:B559"/>
    <mergeCell ref="A563:B563"/>
    <mergeCell ref="A564:B564"/>
    <mergeCell ref="A570:B570"/>
    <mergeCell ref="A578:B578"/>
    <mergeCell ref="A581:B581"/>
    <mergeCell ref="A582:B582"/>
    <mergeCell ref="A605:B605"/>
    <mergeCell ref="A612:B612"/>
    <mergeCell ref="A616:B616"/>
    <mergeCell ref="A617:B617"/>
    <mergeCell ref="A639:B639"/>
    <mergeCell ref="A669:B669"/>
    <mergeCell ref="A676:B676"/>
    <mergeCell ref="A677:B677"/>
    <mergeCell ref="A695:B695"/>
    <mergeCell ref="A698:B698"/>
    <mergeCell ref="A716:B716"/>
    <mergeCell ref="A717:B717"/>
    <mergeCell ref="A734:B734"/>
    <mergeCell ref="A745:B745"/>
    <mergeCell ref="A756:B756"/>
    <mergeCell ref="A757:B757"/>
    <mergeCell ref="A779:B779"/>
    <mergeCell ref="A783:B783"/>
    <mergeCell ref="A786:B786"/>
    <mergeCell ref="A787:B787"/>
    <mergeCell ref="A810:B810"/>
    <mergeCell ref="A841:B841"/>
    <mergeCell ref="A873:B873"/>
    <mergeCell ref="A874:B874"/>
    <mergeCell ref="A898:B898"/>
    <mergeCell ref="A921:B921"/>
    <mergeCell ref="A930:B930"/>
    <mergeCell ref="A931:B931"/>
    <mergeCell ref="A952:B952"/>
    <mergeCell ref="A956:B956"/>
    <mergeCell ref="A958:B958"/>
    <mergeCell ref="A959:B959"/>
  </mergeCells>
  <pageMargins left="0.118055555555556" right="0.118055555555556" top="0.15763888888888899" bottom="0.15763888888888899" header="0.51180555555555496" footer="0.51180555555555496"/>
  <pageSetup paperSize="9" scale="49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976"/>
  <sheetViews>
    <sheetView view="pageBreakPreview" zoomScale="115" zoomScaleNormal="100" zoomScaleSheetLayoutView="115" workbookViewId="0">
      <selection activeCell="E15" sqref="E15"/>
    </sheetView>
  </sheetViews>
  <sheetFormatPr defaultColWidth="11.83203125" defaultRowHeight="12.75" x14ac:dyDescent="0.2"/>
  <cols>
    <col min="1" max="1" width="5.33203125" style="1" customWidth="1"/>
    <col min="2" max="2" width="82.6640625" style="2" customWidth="1"/>
    <col min="3" max="3" width="22.6640625" style="113" customWidth="1"/>
    <col min="4" max="4" width="18.5" style="32" customWidth="1"/>
    <col min="5" max="5" width="18" style="32" customWidth="1"/>
    <col min="6" max="6" width="17.83203125" style="32" customWidth="1"/>
    <col min="7" max="7" width="21" style="32" customWidth="1"/>
    <col min="8" max="8" width="16.83203125" style="32" customWidth="1"/>
    <col min="9" max="9" width="16.33203125" style="32" customWidth="1"/>
    <col min="10" max="10" width="9.1640625" style="114" customWidth="1"/>
    <col min="11" max="11" width="15.5" style="114" customWidth="1"/>
    <col min="12" max="12" width="15.83203125" style="32" customWidth="1"/>
    <col min="13" max="13" width="17.83203125" style="32" customWidth="1"/>
    <col min="14" max="14" width="11.83203125" style="32"/>
    <col min="15" max="15" width="18.33203125" style="6" customWidth="1"/>
    <col min="16" max="16" width="16.33203125" style="32" customWidth="1"/>
    <col min="17" max="17" width="19" style="32" customWidth="1"/>
    <col min="18" max="18" width="17.33203125" style="32" customWidth="1"/>
    <col min="19" max="19" width="16" style="114" customWidth="1"/>
    <col min="20" max="21" width="16" style="32" customWidth="1"/>
    <col min="22" max="22" width="13.6640625" style="1" customWidth="1"/>
    <col min="23" max="24" width="11.83203125" style="9"/>
    <col min="25" max="25" width="11.33203125" style="9" customWidth="1"/>
    <col min="26" max="77" width="11.83203125" style="9"/>
  </cols>
  <sheetData>
    <row r="1" spans="1:22" s="11" customFormat="1" ht="12.75" customHeight="1" x14ac:dyDescent="0.2">
      <c r="A1" s="10"/>
      <c r="C1" s="16"/>
      <c r="D1" s="16"/>
      <c r="E1" s="18"/>
      <c r="F1" s="18"/>
      <c r="G1" s="18"/>
      <c r="H1" s="18"/>
      <c r="I1" s="18"/>
      <c r="J1" s="115"/>
      <c r="K1" s="115"/>
      <c r="L1" s="18"/>
      <c r="M1" s="18"/>
      <c r="N1" s="18"/>
      <c r="O1" s="16"/>
      <c r="P1" s="18"/>
      <c r="Q1" s="18"/>
      <c r="R1" s="18"/>
      <c r="S1" s="115"/>
      <c r="T1" s="18"/>
      <c r="U1" s="16"/>
      <c r="V1" s="10"/>
    </row>
    <row r="2" spans="1:22" s="11" customFormat="1" ht="25.5" customHeight="1" x14ac:dyDescent="0.2">
      <c r="A2" s="10"/>
      <c r="B2" s="18"/>
      <c r="C2" s="262" t="s">
        <v>925</v>
      </c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18"/>
      <c r="Q2" s="18"/>
      <c r="R2" s="18"/>
      <c r="S2" s="115"/>
      <c r="T2" s="18"/>
      <c r="U2" s="18"/>
      <c r="V2" s="10"/>
    </row>
    <row r="3" spans="1:22" s="11" customFormat="1" x14ac:dyDescent="0.2">
      <c r="A3" s="10"/>
      <c r="C3" s="116"/>
      <c r="D3" s="18"/>
      <c r="E3" s="16"/>
      <c r="F3" s="18"/>
      <c r="G3" s="18"/>
      <c r="H3" s="18"/>
      <c r="I3" s="18"/>
      <c r="J3" s="115"/>
      <c r="K3" s="115"/>
      <c r="L3" s="18"/>
      <c r="M3" s="18"/>
      <c r="N3" s="18"/>
      <c r="O3" s="16"/>
      <c r="P3" s="18"/>
      <c r="Q3" s="18"/>
      <c r="R3" s="18"/>
      <c r="S3" s="115"/>
      <c r="T3" s="18"/>
      <c r="U3" s="18"/>
      <c r="V3" s="10"/>
    </row>
    <row r="4" spans="1:22" s="11" customFormat="1" ht="13.35" customHeight="1" x14ac:dyDescent="0.2">
      <c r="A4" s="252" t="s">
        <v>3</v>
      </c>
      <c r="B4" s="252" t="s">
        <v>926</v>
      </c>
      <c r="C4" s="258" t="s">
        <v>927</v>
      </c>
      <c r="D4" s="258" t="s">
        <v>928</v>
      </c>
      <c r="E4" s="258"/>
      <c r="F4" s="258"/>
      <c r="G4" s="258"/>
      <c r="H4" s="258"/>
      <c r="I4" s="258"/>
      <c r="J4" s="258" t="s">
        <v>929</v>
      </c>
      <c r="K4" s="258"/>
      <c r="L4" s="258" t="s">
        <v>930</v>
      </c>
      <c r="M4" s="258"/>
      <c r="N4" s="258" t="s">
        <v>931</v>
      </c>
      <c r="O4" s="258"/>
      <c r="P4" s="258" t="s">
        <v>932</v>
      </c>
      <c r="Q4" s="258"/>
      <c r="R4" s="257" t="s">
        <v>933</v>
      </c>
      <c r="S4" s="258" t="s">
        <v>934</v>
      </c>
      <c r="T4" s="257" t="s">
        <v>935</v>
      </c>
      <c r="U4" s="257" t="s">
        <v>936</v>
      </c>
      <c r="V4" s="259" t="s">
        <v>16</v>
      </c>
    </row>
    <row r="5" spans="1:22" s="11" customFormat="1" ht="121.5" customHeight="1" x14ac:dyDescent="0.2">
      <c r="A5" s="252"/>
      <c r="B5" s="252"/>
      <c r="C5" s="258"/>
      <c r="D5" s="22" t="s">
        <v>937</v>
      </c>
      <c r="E5" s="22" t="s">
        <v>938</v>
      </c>
      <c r="F5" s="22" t="s">
        <v>939</v>
      </c>
      <c r="G5" s="22" t="s">
        <v>940</v>
      </c>
      <c r="H5" s="22" t="s">
        <v>941</v>
      </c>
      <c r="I5" s="22" t="s">
        <v>942</v>
      </c>
      <c r="J5" s="258"/>
      <c r="K5" s="258"/>
      <c r="L5" s="258"/>
      <c r="M5" s="258"/>
      <c r="N5" s="258"/>
      <c r="O5" s="258"/>
      <c r="P5" s="258"/>
      <c r="Q5" s="258"/>
      <c r="R5" s="257"/>
      <c r="S5" s="258"/>
      <c r="T5" s="257"/>
      <c r="U5" s="257"/>
      <c r="V5" s="259"/>
    </row>
    <row r="6" spans="1:22" s="11" customFormat="1" ht="40.5" customHeight="1" x14ac:dyDescent="0.2">
      <c r="A6" s="252"/>
      <c r="B6" s="252"/>
      <c r="C6" s="117" t="s">
        <v>26</v>
      </c>
      <c r="D6" s="22" t="s">
        <v>26</v>
      </c>
      <c r="E6" s="22" t="s">
        <v>26</v>
      </c>
      <c r="F6" s="22" t="s">
        <v>26</v>
      </c>
      <c r="G6" s="22" t="s">
        <v>26</v>
      </c>
      <c r="H6" s="22" t="s">
        <v>26</v>
      </c>
      <c r="I6" s="22" t="s">
        <v>26</v>
      </c>
      <c r="J6" s="117" t="s">
        <v>943</v>
      </c>
      <c r="K6" s="117" t="s">
        <v>26</v>
      </c>
      <c r="L6" s="22" t="s">
        <v>944</v>
      </c>
      <c r="M6" s="22" t="s">
        <v>26</v>
      </c>
      <c r="N6" s="22" t="s">
        <v>944</v>
      </c>
      <c r="O6" s="22" t="s">
        <v>26</v>
      </c>
      <c r="P6" s="22" t="s">
        <v>944</v>
      </c>
      <c r="Q6" s="22" t="s">
        <v>26</v>
      </c>
      <c r="R6" s="22" t="s">
        <v>26</v>
      </c>
      <c r="S6" s="117" t="s">
        <v>26</v>
      </c>
      <c r="T6" s="22" t="s">
        <v>26</v>
      </c>
      <c r="U6" s="22" t="s">
        <v>26</v>
      </c>
      <c r="V6" s="259"/>
    </row>
    <row r="7" spans="1:22" s="61" customFormat="1" ht="12.75" customHeight="1" x14ac:dyDescent="0.2">
      <c r="A7" s="61" t="s">
        <v>28</v>
      </c>
      <c r="B7" s="61" t="s">
        <v>945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1">
        <v>10</v>
      </c>
      <c r="K7" s="61">
        <v>11</v>
      </c>
      <c r="L7" s="61">
        <v>12</v>
      </c>
      <c r="M7" s="61">
        <v>13</v>
      </c>
      <c r="N7" s="61">
        <v>14</v>
      </c>
      <c r="O7" s="61">
        <v>15</v>
      </c>
      <c r="P7" s="61">
        <v>16</v>
      </c>
      <c r="Q7" s="61">
        <v>17</v>
      </c>
      <c r="R7" s="61">
        <v>18</v>
      </c>
      <c r="S7" s="61">
        <v>19</v>
      </c>
      <c r="T7" s="61">
        <v>20</v>
      </c>
      <c r="U7" s="61">
        <v>21</v>
      </c>
      <c r="V7" s="61">
        <v>22</v>
      </c>
    </row>
    <row r="8" spans="1:22" s="32" customFormat="1" ht="12" customHeight="1" x14ac:dyDescent="0.2">
      <c r="A8" s="260" t="s">
        <v>31</v>
      </c>
      <c r="B8" s="260"/>
      <c r="C8" s="30">
        <f>'Раздел 1'!P8</f>
        <v>1202409870.793884</v>
      </c>
      <c r="D8" s="30">
        <f t="shared" ref="D8:U8" si="0">D9+D12+D15</f>
        <v>72886239.370890483</v>
      </c>
      <c r="E8" s="30">
        <f t="shared" si="0"/>
        <v>133286329.07742177</v>
      </c>
      <c r="F8" s="30">
        <f t="shared" si="0"/>
        <v>2368038.2999999998</v>
      </c>
      <c r="G8" s="30">
        <f t="shared" si="0"/>
        <v>58204658.032666132</v>
      </c>
      <c r="H8" s="30">
        <f t="shared" si="0"/>
        <v>5054513.2042800002</v>
      </c>
      <c r="I8" s="30">
        <f t="shared" si="0"/>
        <v>44074515.468118131</v>
      </c>
      <c r="J8" s="30">
        <f t="shared" si="0"/>
        <v>0</v>
      </c>
      <c r="K8" s="30">
        <f t="shared" si="0"/>
        <v>0</v>
      </c>
      <c r="L8" s="30">
        <f t="shared" si="0"/>
        <v>70569.899999999994</v>
      </c>
      <c r="M8" s="30">
        <f t="shared" si="0"/>
        <v>436503037.78760892</v>
      </c>
      <c r="N8" s="30">
        <f t="shared" si="0"/>
        <v>10210.099999999999</v>
      </c>
      <c r="O8" s="30">
        <f t="shared" si="0"/>
        <v>18500602.454700001</v>
      </c>
      <c r="P8" s="30">
        <f t="shared" si="0"/>
        <v>95147.85</v>
      </c>
      <c r="Q8" s="30">
        <f t="shared" si="0"/>
        <v>302770218.45202649</v>
      </c>
      <c r="R8" s="30">
        <f t="shared" si="0"/>
        <v>22136611.150281779</v>
      </c>
      <c r="S8" s="30">
        <f t="shared" si="0"/>
        <v>0</v>
      </c>
      <c r="T8" s="30">
        <f t="shared" si="0"/>
        <v>85111437.424353823</v>
      </c>
      <c r="U8" s="30">
        <f t="shared" si="0"/>
        <v>21518406.073364869</v>
      </c>
      <c r="V8" s="118"/>
    </row>
    <row r="9" spans="1:22" s="32" customFormat="1" ht="12" customHeight="1" x14ac:dyDescent="0.2">
      <c r="A9" s="261" t="s">
        <v>946</v>
      </c>
      <c r="B9" s="261"/>
      <c r="C9" s="50">
        <f>'Раздел 1'!P9</f>
        <v>103747679.83323431</v>
      </c>
      <c r="D9" s="50">
        <f t="shared" ref="D9:U9" si="1">D170+D291+D311+D352+D388+D423+D477+D544+D570+D605+D639+D695+D734+D779+D810+D898+D952</f>
        <v>3637861.7063904917</v>
      </c>
      <c r="E9" s="50">
        <f t="shared" si="1"/>
        <v>4051177.1739217797</v>
      </c>
      <c r="F9" s="50">
        <f t="shared" si="1"/>
        <v>684699</v>
      </c>
      <c r="G9" s="50">
        <f t="shared" si="1"/>
        <v>2713062.8392661358</v>
      </c>
      <c r="H9" s="50">
        <f t="shared" si="1"/>
        <v>2116058.2612800002</v>
      </c>
      <c r="I9" s="50">
        <f t="shared" si="1"/>
        <v>2226319.1186181363</v>
      </c>
      <c r="J9" s="50">
        <f t="shared" si="1"/>
        <v>0</v>
      </c>
      <c r="K9" s="50">
        <f t="shared" si="1"/>
        <v>0</v>
      </c>
      <c r="L9" s="50">
        <f t="shared" si="1"/>
        <v>7157.1</v>
      </c>
      <c r="M9" s="50">
        <f t="shared" si="1"/>
        <v>17480486.907108899</v>
      </c>
      <c r="N9" s="50">
        <f t="shared" si="1"/>
        <v>1687.56</v>
      </c>
      <c r="O9" s="50">
        <f t="shared" si="1"/>
        <v>1074928.8702</v>
      </c>
      <c r="P9" s="50">
        <f t="shared" si="1"/>
        <v>10064.249999999998</v>
      </c>
      <c r="Q9" s="50">
        <f t="shared" si="1"/>
        <v>19762223.940940391</v>
      </c>
      <c r="R9" s="50">
        <f t="shared" si="1"/>
        <v>2362558.6627817801</v>
      </c>
      <c r="S9" s="50">
        <f t="shared" si="1"/>
        <v>0</v>
      </c>
      <c r="T9" s="50">
        <f t="shared" si="1"/>
        <v>46696857.876078129</v>
      </c>
      <c r="U9" s="50">
        <f t="shared" si="1"/>
        <v>946181.47867696977</v>
      </c>
      <c r="V9" s="45">
        <v>2019</v>
      </c>
    </row>
    <row r="10" spans="1:22" s="32" customFormat="1" ht="12" customHeight="1" x14ac:dyDescent="0.2">
      <c r="A10" s="119"/>
      <c r="B10" s="119" t="s">
        <v>947</v>
      </c>
      <c r="C10" s="50">
        <f>'Раздел 1'!P10</f>
        <v>103747679.83323431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45"/>
    </row>
    <row r="11" spans="1:22" s="32" customFormat="1" ht="12" customHeight="1" x14ac:dyDescent="0.2">
      <c r="A11" s="119"/>
      <c r="B11" s="119" t="s">
        <v>34</v>
      </c>
      <c r="C11" s="50">
        <f>'Раздел 1'!P11</f>
        <v>0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45"/>
    </row>
    <row r="12" spans="1:22" s="32" customFormat="1" ht="12" customHeight="1" x14ac:dyDescent="0.2">
      <c r="A12" s="261" t="s">
        <v>948</v>
      </c>
      <c r="B12" s="261"/>
      <c r="C12" s="50">
        <f>'Раздел 1'!P12</f>
        <v>561499157.40913522</v>
      </c>
      <c r="D12" s="50">
        <f t="shared" ref="D12:U12" si="2">D214+D299+D315+D364+D399+D431+D486+D559+D578+D612+D669+D698+D745+D783+D841+D921+D956</f>
        <v>53391166.104499996</v>
      </c>
      <c r="E12" s="50">
        <f t="shared" si="2"/>
        <v>58420648.773499995</v>
      </c>
      <c r="F12" s="50">
        <f t="shared" si="2"/>
        <v>0</v>
      </c>
      <c r="G12" s="50">
        <f t="shared" si="2"/>
        <v>30170532.183399998</v>
      </c>
      <c r="H12" s="50">
        <f t="shared" si="2"/>
        <v>481225</v>
      </c>
      <c r="I12" s="50">
        <f t="shared" si="2"/>
        <v>21840450.5995</v>
      </c>
      <c r="J12" s="50">
        <f t="shared" si="2"/>
        <v>0</v>
      </c>
      <c r="K12" s="50">
        <f t="shared" si="2"/>
        <v>0</v>
      </c>
      <c r="L12" s="50">
        <f t="shared" si="2"/>
        <v>39775.699999999997</v>
      </c>
      <c r="M12" s="50">
        <f t="shared" si="2"/>
        <v>242121305.70050001</v>
      </c>
      <c r="N12" s="50">
        <f t="shared" si="2"/>
        <v>6307.34</v>
      </c>
      <c r="O12" s="50">
        <f t="shared" si="2"/>
        <v>7389570.9824999999</v>
      </c>
      <c r="P12" s="50">
        <f t="shared" si="2"/>
        <v>39101.020000000004</v>
      </c>
      <c r="Q12" s="50">
        <f t="shared" si="2"/>
        <v>107758876.38108611</v>
      </c>
      <c r="R12" s="50">
        <f t="shared" si="2"/>
        <v>14355636.487499999</v>
      </c>
      <c r="S12" s="50">
        <f t="shared" si="2"/>
        <v>0</v>
      </c>
      <c r="T12" s="50">
        <f t="shared" si="2"/>
        <v>14402103.474199999</v>
      </c>
      <c r="U12" s="50">
        <f t="shared" si="2"/>
        <v>11167641.7222491</v>
      </c>
      <c r="V12" s="45">
        <v>2020</v>
      </c>
    </row>
    <row r="13" spans="1:22" s="32" customFormat="1" ht="12" customHeight="1" x14ac:dyDescent="0.2">
      <c r="A13" s="119"/>
      <c r="B13" s="119" t="s">
        <v>949</v>
      </c>
      <c r="C13" s="50">
        <f>'Раздел 1'!P13</f>
        <v>560069985.90913522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45"/>
    </row>
    <row r="14" spans="1:22" s="32" customFormat="1" ht="12" customHeight="1" x14ac:dyDescent="0.2">
      <c r="A14" s="119"/>
      <c r="B14" s="119" t="s">
        <v>37</v>
      </c>
      <c r="C14" s="50">
        <f>'Раздел 1'!P14</f>
        <v>1429171.5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45"/>
    </row>
    <row r="15" spans="1:22" s="32" customFormat="1" ht="12" customHeight="1" x14ac:dyDescent="0.2">
      <c r="A15" s="261" t="s">
        <v>950</v>
      </c>
      <c r="B15" s="261"/>
      <c r="C15" s="50">
        <f>'Раздел 1'!P15</f>
        <v>537163033.55151451</v>
      </c>
      <c r="D15" s="50">
        <f t="shared" ref="D15:U15" si="3">D262+D302+D317+D369+D405+D437+D499+D563+D581+D616+D676+D716+D756+D786+D873+D930+D957</f>
        <v>15857211.560000001</v>
      </c>
      <c r="E15" s="50">
        <f t="shared" si="3"/>
        <v>70814503.129999995</v>
      </c>
      <c r="F15" s="50">
        <f t="shared" si="3"/>
        <v>1683339.3</v>
      </c>
      <c r="G15" s="50">
        <f t="shared" si="3"/>
        <v>25321063.009999998</v>
      </c>
      <c r="H15" s="50">
        <f t="shared" si="3"/>
        <v>2457229.943</v>
      </c>
      <c r="I15" s="50">
        <f t="shared" si="3"/>
        <v>20007745.749999996</v>
      </c>
      <c r="J15" s="50">
        <f t="shared" si="3"/>
        <v>0</v>
      </c>
      <c r="K15" s="50">
        <f t="shared" si="3"/>
        <v>0</v>
      </c>
      <c r="L15" s="50">
        <f t="shared" si="3"/>
        <v>23637.1</v>
      </c>
      <c r="M15" s="50">
        <f t="shared" si="3"/>
        <v>176901245.18000001</v>
      </c>
      <c r="N15" s="50">
        <f t="shared" si="3"/>
        <v>2215.1999999999998</v>
      </c>
      <c r="O15" s="50">
        <f t="shared" si="3"/>
        <v>10036102.602</v>
      </c>
      <c r="P15" s="50">
        <f t="shared" si="3"/>
        <v>45982.58</v>
      </c>
      <c r="Q15" s="50">
        <f t="shared" si="3"/>
        <v>175249118.13</v>
      </c>
      <c r="R15" s="50">
        <f t="shared" si="3"/>
        <v>5418415.9999999991</v>
      </c>
      <c r="S15" s="50">
        <f t="shared" si="3"/>
        <v>0</v>
      </c>
      <c r="T15" s="50">
        <f t="shared" si="3"/>
        <v>24012476.074075703</v>
      </c>
      <c r="U15" s="50">
        <f t="shared" si="3"/>
        <v>9404582.8724387996</v>
      </c>
      <c r="V15" s="45">
        <v>2021</v>
      </c>
    </row>
    <row r="16" spans="1:22" s="32" customFormat="1" ht="12" customHeight="1" x14ac:dyDescent="0.2">
      <c r="A16" s="119"/>
      <c r="B16" s="119" t="s">
        <v>951</v>
      </c>
      <c r="C16" s="50">
        <f>'Раздел 1'!P16</f>
        <v>537163033.55151451</v>
      </c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45"/>
    </row>
    <row r="17" spans="1:22" s="32" customFormat="1" ht="12" customHeight="1" x14ac:dyDescent="0.2">
      <c r="A17" s="119"/>
      <c r="B17" s="119" t="s">
        <v>40</v>
      </c>
      <c r="C17" s="50">
        <f>'Раздел 1'!P17</f>
        <v>0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45"/>
    </row>
    <row r="18" spans="1:22" s="2" customFormat="1" ht="12.75" customHeight="1" x14ac:dyDescent="0.2">
      <c r="A18" s="256" t="s">
        <v>41</v>
      </c>
      <c r="B18" s="256"/>
      <c r="C18" s="101"/>
      <c r="D18" s="66"/>
      <c r="E18" s="66"/>
      <c r="F18" s="66"/>
      <c r="G18" s="66"/>
      <c r="H18" s="66"/>
      <c r="I18" s="66"/>
      <c r="J18" s="101"/>
      <c r="K18" s="101"/>
      <c r="L18" s="66"/>
      <c r="M18" s="66"/>
      <c r="N18" s="66"/>
      <c r="O18" s="66"/>
      <c r="P18" s="66"/>
      <c r="Q18" s="66"/>
      <c r="R18" s="66"/>
      <c r="S18" s="101"/>
      <c r="T18" s="66"/>
      <c r="U18" s="66"/>
      <c r="V18" s="61"/>
    </row>
    <row r="19" spans="1:22" s="2" customFormat="1" ht="12.75" customHeight="1" x14ac:dyDescent="0.2">
      <c r="A19" s="61">
        <v>1</v>
      </c>
      <c r="B19" s="64" t="s">
        <v>42</v>
      </c>
      <c r="C19" s="66">
        <f>'Раздел 1'!P19</f>
        <v>34549</v>
      </c>
      <c r="D19" s="66"/>
      <c r="E19" s="66"/>
      <c r="F19" s="66"/>
      <c r="G19" s="66"/>
      <c r="H19" s="66"/>
      <c r="I19" s="66"/>
      <c r="J19" s="101"/>
      <c r="K19" s="101"/>
      <c r="L19" s="66"/>
      <c r="M19" s="66"/>
      <c r="N19" s="66"/>
      <c r="O19" s="66"/>
      <c r="P19" s="66"/>
      <c r="Q19" s="66"/>
      <c r="R19" s="66"/>
      <c r="S19" s="66"/>
      <c r="T19" s="66">
        <v>34549</v>
      </c>
      <c r="U19" s="66"/>
      <c r="V19" s="61">
        <v>2019</v>
      </c>
    </row>
    <row r="20" spans="1:22" s="2" customFormat="1" ht="12.75" customHeight="1" x14ac:dyDescent="0.2">
      <c r="A20" s="61">
        <f t="shared" ref="A20:A51" si="4">1+A19</f>
        <v>2</v>
      </c>
      <c r="B20" s="64" t="s">
        <v>45</v>
      </c>
      <c r="C20" s="66">
        <f>'Раздел 1'!P20</f>
        <v>35661</v>
      </c>
      <c r="D20" s="66"/>
      <c r="E20" s="66"/>
      <c r="F20" s="66"/>
      <c r="G20" s="66"/>
      <c r="H20" s="66"/>
      <c r="I20" s="66"/>
      <c r="J20" s="101"/>
      <c r="K20" s="101"/>
      <c r="L20" s="66"/>
      <c r="M20" s="66"/>
      <c r="N20" s="66"/>
      <c r="O20" s="66"/>
      <c r="P20" s="66"/>
      <c r="Q20" s="66"/>
      <c r="R20" s="66"/>
      <c r="S20" s="66"/>
      <c r="T20" s="66">
        <v>35661</v>
      </c>
      <c r="U20" s="66"/>
      <c r="V20" s="61">
        <v>2019</v>
      </c>
    </row>
    <row r="21" spans="1:22" s="2" customFormat="1" ht="12.75" customHeight="1" x14ac:dyDescent="0.2">
      <c r="A21" s="61">
        <f t="shared" si="4"/>
        <v>3</v>
      </c>
      <c r="B21" s="64" t="s">
        <v>46</v>
      </c>
      <c r="C21" s="66">
        <f>'Раздел 1'!P21</f>
        <v>213922.7</v>
      </c>
      <c r="D21" s="66"/>
      <c r="E21" s="66"/>
      <c r="F21" s="66"/>
      <c r="G21" s="66"/>
      <c r="H21" s="66"/>
      <c r="I21" s="66"/>
      <c r="J21" s="101"/>
      <c r="K21" s="101"/>
      <c r="L21" s="66"/>
      <c r="M21" s="66"/>
      <c r="N21" s="66"/>
      <c r="O21" s="66"/>
      <c r="P21" s="66"/>
      <c r="Q21" s="66"/>
      <c r="R21" s="66"/>
      <c r="S21" s="66"/>
      <c r="T21" s="66">
        <v>213922.7</v>
      </c>
      <c r="U21" s="66"/>
      <c r="V21" s="61">
        <v>2019</v>
      </c>
    </row>
    <row r="22" spans="1:22" s="2" customFormat="1" ht="12.75" customHeight="1" x14ac:dyDescent="0.2">
      <c r="A22" s="61">
        <f t="shared" si="4"/>
        <v>4</v>
      </c>
      <c r="B22" s="64" t="s">
        <v>48</v>
      </c>
      <c r="C22" s="66">
        <f>'Раздел 1'!P22</f>
        <v>439753.37</v>
      </c>
      <c r="D22" s="66"/>
      <c r="E22" s="66"/>
      <c r="F22" s="66"/>
      <c r="G22" s="66"/>
      <c r="H22" s="66"/>
      <c r="I22" s="66"/>
      <c r="J22" s="101"/>
      <c r="K22" s="101"/>
      <c r="L22" s="66"/>
      <c r="M22" s="66"/>
      <c r="N22" s="66"/>
      <c r="O22" s="66"/>
      <c r="P22" s="66"/>
      <c r="Q22" s="66"/>
      <c r="R22" s="66"/>
      <c r="S22" s="66"/>
      <c r="T22" s="66">
        <v>439753.37</v>
      </c>
      <c r="U22" s="66"/>
      <c r="V22" s="61">
        <v>2019</v>
      </c>
    </row>
    <row r="23" spans="1:22" s="2" customFormat="1" ht="12.75" customHeight="1" x14ac:dyDescent="0.2">
      <c r="A23" s="61">
        <f t="shared" si="4"/>
        <v>5</v>
      </c>
      <c r="B23" s="64" t="s">
        <v>50</v>
      </c>
      <c r="C23" s="66">
        <f>'Раздел 1'!P23</f>
        <v>26213</v>
      </c>
      <c r="D23" s="66"/>
      <c r="E23" s="66"/>
      <c r="F23" s="66"/>
      <c r="G23" s="66"/>
      <c r="H23" s="66"/>
      <c r="I23" s="66"/>
      <c r="J23" s="101"/>
      <c r="K23" s="101"/>
      <c r="L23" s="66"/>
      <c r="M23" s="66"/>
      <c r="N23" s="66"/>
      <c r="O23" s="66"/>
      <c r="P23" s="66"/>
      <c r="Q23" s="66"/>
      <c r="R23" s="66"/>
      <c r="S23" s="66"/>
      <c r="T23" s="66">
        <v>26213</v>
      </c>
      <c r="U23" s="66"/>
      <c r="V23" s="61">
        <v>2019</v>
      </c>
    </row>
    <row r="24" spans="1:22" s="2" customFormat="1" ht="12.75" customHeight="1" x14ac:dyDescent="0.2">
      <c r="A24" s="61">
        <f t="shared" si="4"/>
        <v>6</v>
      </c>
      <c r="B24" s="64" t="s">
        <v>51</v>
      </c>
      <c r="C24" s="66">
        <f>'Раздел 1'!P24</f>
        <v>29513</v>
      </c>
      <c r="D24" s="66"/>
      <c r="E24" s="66"/>
      <c r="F24" s="66"/>
      <c r="G24" s="66"/>
      <c r="H24" s="66"/>
      <c r="I24" s="66"/>
      <c r="J24" s="101"/>
      <c r="K24" s="101"/>
      <c r="L24" s="66"/>
      <c r="M24" s="66"/>
      <c r="N24" s="66"/>
      <c r="O24" s="66"/>
      <c r="P24" s="66"/>
      <c r="Q24" s="66"/>
      <c r="R24" s="66"/>
      <c r="S24" s="66"/>
      <c r="T24" s="66">
        <v>29513</v>
      </c>
      <c r="U24" s="66"/>
      <c r="V24" s="61">
        <v>2019</v>
      </c>
    </row>
    <row r="25" spans="1:22" s="2" customFormat="1" ht="12.75" customHeight="1" x14ac:dyDescent="0.2">
      <c r="A25" s="61">
        <f t="shared" si="4"/>
        <v>7</v>
      </c>
      <c r="B25" s="64" t="s">
        <v>52</v>
      </c>
      <c r="C25" s="66">
        <f>'Раздел 1'!P25</f>
        <v>37664</v>
      </c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>
        <v>37664</v>
      </c>
      <c r="U25" s="66"/>
      <c r="V25" s="61">
        <v>2019</v>
      </c>
    </row>
    <row r="26" spans="1:22" s="2" customFormat="1" ht="12.75" customHeight="1" x14ac:dyDescent="0.2">
      <c r="A26" s="61">
        <f t="shared" si="4"/>
        <v>8</v>
      </c>
      <c r="B26" s="64" t="s">
        <v>53</v>
      </c>
      <c r="C26" s="66">
        <f>'Раздел 1'!P26</f>
        <v>36737</v>
      </c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>
        <f>C26</f>
        <v>36737</v>
      </c>
      <c r="U26" s="66"/>
      <c r="V26" s="61">
        <v>2019</v>
      </c>
    </row>
    <row r="27" spans="1:22" s="2" customFormat="1" ht="12.75" customHeight="1" x14ac:dyDescent="0.2">
      <c r="A27" s="61">
        <f t="shared" si="4"/>
        <v>9</v>
      </c>
      <c r="B27" s="64" t="s">
        <v>55</v>
      </c>
      <c r="C27" s="66">
        <f>'Раздел 1'!P27</f>
        <v>36015</v>
      </c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>
        <f>C27</f>
        <v>36015</v>
      </c>
      <c r="U27" s="66"/>
      <c r="V27" s="61">
        <v>2019</v>
      </c>
    </row>
    <row r="28" spans="1:22" s="2" customFormat="1" ht="12.75" customHeight="1" x14ac:dyDescent="0.2">
      <c r="A28" s="61">
        <f t="shared" si="4"/>
        <v>10</v>
      </c>
      <c r="B28" s="64" t="s">
        <v>56</v>
      </c>
      <c r="C28" s="66">
        <f>'Раздел 1'!P28</f>
        <v>30876</v>
      </c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>
        <f>C28</f>
        <v>30876</v>
      </c>
      <c r="U28" s="66"/>
      <c r="V28" s="61">
        <v>2019</v>
      </c>
    </row>
    <row r="29" spans="1:22" s="2" customFormat="1" ht="12.75" customHeight="1" x14ac:dyDescent="0.2">
      <c r="A29" s="61">
        <f t="shared" si="4"/>
        <v>11</v>
      </c>
      <c r="B29" s="64" t="s">
        <v>57</v>
      </c>
      <c r="C29" s="66">
        <f>'Раздел 1'!P29</f>
        <v>30878</v>
      </c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>
        <f>C29</f>
        <v>30878</v>
      </c>
      <c r="U29" s="66"/>
      <c r="V29" s="61">
        <v>2019</v>
      </c>
    </row>
    <row r="30" spans="1:22" s="2" customFormat="1" ht="12.75" customHeight="1" x14ac:dyDescent="0.2">
      <c r="A30" s="61">
        <f t="shared" si="4"/>
        <v>12</v>
      </c>
      <c r="B30" s="64" t="s">
        <v>58</v>
      </c>
      <c r="C30" s="66">
        <f>'Раздел 1'!P30</f>
        <v>33998</v>
      </c>
      <c r="D30" s="66"/>
      <c r="E30" s="66"/>
      <c r="F30" s="66"/>
      <c r="G30" s="66"/>
      <c r="H30" s="66"/>
      <c r="I30" s="66"/>
      <c r="J30" s="101"/>
      <c r="K30" s="101"/>
      <c r="L30" s="66"/>
      <c r="M30" s="66"/>
      <c r="N30" s="66"/>
      <c r="O30" s="66"/>
      <c r="P30" s="66"/>
      <c r="Q30" s="66"/>
      <c r="R30" s="66"/>
      <c r="S30" s="66"/>
      <c r="T30" s="66">
        <v>33998</v>
      </c>
      <c r="U30" s="66"/>
      <c r="V30" s="61">
        <v>2019</v>
      </c>
    </row>
    <row r="31" spans="1:22" s="2" customFormat="1" ht="12.75" customHeight="1" x14ac:dyDescent="0.2">
      <c r="A31" s="61">
        <f t="shared" si="4"/>
        <v>13</v>
      </c>
      <c r="B31" s="64" t="s">
        <v>59</v>
      </c>
      <c r="C31" s="66">
        <f>'Раздел 1'!P31</f>
        <v>44880</v>
      </c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>
        <v>44880</v>
      </c>
      <c r="U31" s="66"/>
      <c r="V31" s="61">
        <v>2019</v>
      </c>
    </row>
    <row r="32" spans="1:22" s="2" customFormat="1" ht="12.75" customHeight="1" x14ac:dyDescent="0.2">
      <c r="A32" s="61">
        <f t="shared" si="4"/>
        <v>14</v>
      </c>
      <c r="B32" s="64" t="s">
        <v>60</v>
      </c>
      <c r="C32" s="66">
        <f>'Раздел 1'!P32</f>
        <v>31573</v>
      </c>
      <c r="D32" s="66"/>
      <c r="E32" s="66"/>
      <c r="F32" s="66"/>
      <c r="G32" s="66"/>
      <c r="H32" s="66"/>
      <c r="I32" s="66"/>
      <c r="J32" s="101"/>
      <c r="K32" s="101"/>
      <c r="L32" s="66"/>
      <c r="M32" s="66"/>
      <c r="N32" s="66"/>
      <c r="O32" s="66"/>
      <c r="P32" s="66"/>
      <c r="Q32" s="66"/>
      <c r="R32" s="66"/>
      <c r="S32" s="66"/>
      <c r="T32" s="66">
        <v>31573</v>
      </c>
      <c r="U32" s="66"/>
      <c r="V32" s="61">
        <v>2019</v>
      </c>
    </row>
    <row r="33" spans="1:22" s="2" customFormat="1" ht="12.75" customHeight="1" x14ac:dyDescent="0.2">
      <c r="A33" s="61">
        <f t="shared" si="4"/>
        <v>15</v>
      </c>
      <c r="B33" s="64" t="s">
        <v>61</v>
      </c>
      <c r="C33" s="66">
        <f>'Раздел 1'!P33</f>
        <v>36020</v>
      </c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>
        <f>C33</f>
        <v>36020</v>
      </c>
      <c r="U33" s="66"/>
      <c r="V33" s="61">
        <v>2019</v>
      </c>
    </row>
    <row r="34" spans="1:22" s="2" customFormat="1" ht="12.75" customHeight="1" x14ac:dyDescent="0.2">
      <c r="A34" s="61">
        <f t="shared" si="4"/>
        <v>16</v>
      </c>
      <c r="B34" s="64" t="s">
        <v>62</v>
      </c>
      <c r="C34" s="66">
        <f>'Раздел 1'!P34</f>
        <v>37462</v>
      </c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>
        <f>C34</f>
        <v>37462</v>
      </c>
      <c r="U34" s="66"/>
      <c r="V34" s="61">
        <v>2019</v>
      </c>
    </row>
    <row r="35" spans="1:22" s="2" customFormat="1" ht="12.75" customHeight="1" x14ac:dyDescent="0.2">
      <c r="A35" s="61">
        <f t="shared" si="4"/>
        <v>17</v>
      </c>
      <c r="B35" s="64" t="s">
        <v>63</v>
      </c>
      <c r="C35" s="66">
        <f>'Раздел 1'!P35</f>
        <v>47062</v>
      </c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>
        <v>47062</v>
      </c>
      <c r="U35" s="66"/>
      <c r="V35" s="61">
        <v>2019</v>
      </c>
    </row>
    <row r="36" spans="1:22" s="2" customFormat="1" ht="12.75" customHeight="1" x14ac:dyDescent="0.2">
      <c r="A36" s="61">
        <f t="shared" si="4"/>
        <v>18</v>
      </c>
      <c r="B36" s="64" t="s">
        <v>64</v>
      </c>
      <c r="C36" s="66">
        <f>'Раздел 1'!P36</f>
        <v>36861</v>
      </c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>
        <f>C36</f>
        <v>36861</v>
      </c>
      <c r="U36" s="66"/>
      <c r="V36" s="61">
        <v>2019</v>
      </c>
    </row>
    <row r="37" spans="1:22" s="2" customFormat="1" ht="12.75" customHeight="1" x14ac:dyDescent="0.2">
      <c r="A37" s="61">
        <f t="shared" si="4"/>
        <v>19</v>
      </c>
      <c r="B37" s="64" t="s">
        <v>66</v>
      </c>
      <c r="C37" s="66">
        <f>'Раздел 1'!P37</f>
        <v>36862</v>
      </c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>
        <f>C37</f>
        <v>36862</v>
      </c>
      <c r="U37" s="66"/>
      <c r="V37" s="61">
        <v>2019</v>
      </c>
    </row>
    <row r="38" spans="1:22" s="2" customFormat="1" ht="12.75" customHeight="1" x14ac:dyDescent="0.2">
      <c r="A38" s="61">
        <f t="shared" si="4"/>
        <v>20</v>
      </c>
      <c r="B38" s="64" t="s">
        <v>67</v>
      </c>
      <c r="C38" s="66">
        <f>'Раздел 1'!P38</f>
        <v>29617</v>
      </c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>
        <f>C38</f>
        <v>29617</v>
      </c>
      <c r="U38" s="66"/>
      <c r="V38" s="61">
        <v>2019</v>
      </c>
    </row>
    <row r="39" spans="1:22" s="2" customFormat="1" ht="12.75" customHeight="1" x14ac:dyDescent="0.2">
      <c r="A39" s="61">
        <f t="shared" si="4"/>
        <v>21</v>
      </c>
      <c r="B39" s="64" t="s">
        <v>68</v>
      </c>
      <c r="C39" s="66">
        <f>'Раздел 1'!P39</f>
        <v>138721</v>
      </c>
      <c r="D39" s="66"/>
      <c r="E39" s="66"/>
      <c r="F39" s="66"/>
      <c r="G39" s="66"/>
      <c r="H39" s="66"/>
      <c r="I39" s="66"/>
      <c r="J39" s="101"/>
      <c r="K39" s="101"/>
      <c r="L39" s="66"/>
      <c r="M39" s="66"/>
      <c r="N39" s="66"/>
      <c r="O39" s="66"/>
      <c r="P39" s="66"/>
      <c r="Q39" s="66"/>
      <c r="R39" s="66"/>
      <c r="S39" s="66"/>
      <c r="T39" s="66">
        <v>138721</v>
      </c>
      <c r="U39" s="66"/>
      <c r="V39" s="61">
        <v>2019</v>
      </c>
    </row>
    <row r="40" spans="1:22" s="2" customFormat="1" ht="12.75" customHeight="1" x14ac:dyDescent="0.2">
      <c r="A40" s="61">
        <f t="shared" si="4"/>
        <v>22</v>
      </c>
      <c r="B40" s="64" t="s">
        <v>69</v>
      </c>
      <c r="C40" s="66">
        <f>'Раздел 1'!P40</f>
        <v>30261</v>
      </c>
      <c r="D40" s="66"/>
      <c r="E40" s="66"/>
      <c r="F40" s="66"/>
      <c r="G40" s="66"/>
      <c r="H40" s="66"/>
      <c r="I40" s="66"/>
      <c r="J40" s="101"/>
      <c r="K40" s="101"/>
      <c r="L40" s="66"/>
      <c r="M40" s="66"/>
      <c r="N40" s="66"/>
      <c r="O40" s="66"/>
      <c r="P40" s="66"/>
      <c r="Q40" s="66"/>
      <c r="R40" s="66"/>
      <c r="S40" s="66"/>
      <c r="T40" s="66">
        <v>30261</v>
      </c>
      <c r="U40" s="66"/>
      <c r="V40" s="61">
        <v>2019</v>
      </c>
    </row>
    <row r="41" spans="1:22" s="2" customFormat="1" ht="12.75" customHeight="1" x14ac:dyDescent="0.2">
      <c r="A41" s="61">
        <f t="shared" si="4"/>
        <v>23</v>
      </c>
      <c r="B41" s="64" t="s">
        <v>70</v>
      </c>
      <c r="C41" s="66">
        <f>'Раздел 1'!P41</f>
        <v>32834</v>
      </c>
      <c r="D41" s="66"/>
      <c r="E41" s="66"/>
      <c r="F41" s="66"/>
      <c r="G41" s="66"/>
      <c r="H41" s="66"/>
      <c r="I41" s="66"/>
      <c r="J41" s="101"/>
      <c r="K41" s="101"/>
      <c r="L41" s="66"/>
      <c r="M41" s="66"/>
      <c r="N41" s="66"/>
      <c r="O41" s="66"/>
      <c r="P41" s="66"/>
      <c r="Q41" s="66"/>
      <c r="R41" s="66"/>
      <c r="S41" s="66"/>
      <c r="T41" s="66">
        <v>32834</v>
      </c>
      <c r="U41" s="66"/>
      <c r="V41" s="61">
        <v>2019</v>
      </c>
    </row>
    <row r="42" spans="1:22" s="2" customFormat="1" ht="12.75" customHeight="1" x14ac:dyDescent="0.2">
      <c r="A42" s="61">
        <f t="shared" si="4"/>
        <v>24</v>
      </c>
      <c r="B42" s="64" t="s">
        <v>71</v>
      </c>
      <c r="C42" s="66">
        <f>'Раздел 1'!P42</f>
        <v>38471</v>
      </c>
      <c r="D42" s="66"/>
      <c r="E42" s="66"/>
      <c r="F42" s="66"/>
      <c r="G42" s="66"/>
      <c r="H42" s="66"/>
      <c r="I42" s="66"/>
      <c r="J42" s="101"/>
      <c r="K42" s="101"/>
      <c r="L42" s="66"/>
      <c r="M42" s="66"/>
      <c r="N42" s="66"/>
      <c r="O42" s="66"/>
      <c r="P42" s="66"/>
      <c r="Q42" s="66"/>
      <c r="R42" s="66"/>
      <c r="S42" s="66"/>
      <c r="T42" s="66">
        <v>38471</v>
      </c>
      <c r="U42" s="66"/>
      <c r="V42" s="61">
        <v>2019</v>
      </c>
    </row>
    <row r="43" spans="1:22" s="2" customFormat="1" ht="12.75" customHeight="1" x14ac:dyDescent="0.2">
      <c r="A43" s="61">
        <f t="shared" si="4"/>
        <v>25</v>
      </c>
      <c r="B43" s="64" t="s">
        <v>72</v>
      </c>
      <c r="C43" s="66">
        <f>'Раздел 1'!P43</f>
        <v>26532</v>
      </c>
      <c r="D43" s="66"/>
      <c r="E43" s="66"/>
      <c r="F43" s="66"/>
      <c r="G43" s="66"/>
      <c r="H43" s="66"/>
      <c r="I43" s="66"/>
      <c r="J43" s="101"/>
      <c r="K43" s="101"/>
      <c r="L43" s="66"/>
      <c r="M43" s="66"/>
      <c r="N43" s="66"/>
      <c r="O43" s="66"/>
      <c r="P43" s="66"/>
      <c r="Q43" s="66"/>
      <c r="R43" s="66"/>
      <c r="S43" s="66"/>
      <c r="T43" s="66">
        <v>26532</v>
      </c>
      <c r="U43" s="66"/>
      <c r="V43" s="61">
        <v>2019</v>
      </c>
    </row>
    <row r="44" spans="1:22" s="2" customFormat="1" ht="12.75" customHeight="1" x14ac:dyDescent="0.2">
      <c r="A44" s="61">
        <f t="shared" si="4"/>
        <v>26</v>
      </c>
      <c r="B44" s="64" t="s">
        <v>73</v>
      </c>
      <c r="C44" s="66">
        <f>'Раздел 1'!P44</f>
        <v>32346</v>
      </c>
      <c r="D44" s="66"/>
      <c r="E44" s="66"/>
      <c r="F44" s="66"/>
      <c r="G44" s="66"/>
      <c r="H44" s="66"/>
      <c r="I44" s="66"/>
      <c r="J44" s="101"/>
      <c r="K44" s="101"/>
      <c r="L44" s="66"/>
      <c r="M44" s="66"/>
      <c r="N44" s="66"/>
      <c r="O44" s="66"/>
      <c r="P44" s="66"/>
      <c r="Q44" s="66"/>
      <c r="R44" s="66"/>
      <c r="S44" s="66"/>
      <c r="T44" s="66">
        <v>32346</v>
      </c>
      <c r="U44" s="66"/>
      <c r="V44" s="61">
        <v>2019</v>
      </c>
    </row>
    <row r="45" spans="1:22" s="2" customFormat="1" ht="12.75" customHeight="1" x14ac:dyDescent="0.2">
      <c r="A45" s="61">
        <f t="shared" si="4"/>
        <v>27</v>
      </c>
      <c r="B45" s="64" t="s">
        <v>74</v>
      </c>
      <c r="C45" s="66">
        <f>'Раздел 1'!P45</f>
        <v>31887</v>
      </c>
      <c r="D45" s="66"/>
      <c r="E45" s="66"/>
      <c r="F45" s="66"/>
      <c r="G45" s="66"/>
      <c r="H45" s="66"/>
      <c r="I45" s="66"/>
      <c r="J45" s="101"/>
      <c r="K45" s="101"/>
      <c r="L45" s="66"/>
      <c r="M45" s="66"/>
      <c r="N45" s="66"/>
      <c r="O45" s="66"/>
      <c r="P45" s="66"/>
      <c r="Q45" s="66"/>
      <c r="R45" s="66"/>
      <c r="S45" s="66"/>
      <c r="T45" s="66">
        <v>31887</v>
      </c>
      <c r="U45" s="66"/>
      <c r="V45" s="61">
        <v>2019</v>
      </c>
    </row>
    <row r="46" spans="1:22" s="2" customFormat="1" ht="12.75" customHeight="1" x14ac:dyDescent="0.2">
      <c r="A46" s="61">
        <f t="shared" si="4"/>
        <v>28</v>
      </c>
      <c r="B46" s="64" t="s">
        <v>75</v>
      </c>
      <c r="C46" s="66">
        <f>'Раздел 1'!P46</f>
        <v>35112</v>
      </c>
      <c r="D46" s="66"/>
      <c r="E46" s="66"/>
      <c r="F46" s="66"/>
      <c r="G46" s="66"/>
      <c r="H46" s="66"/>
      <c r="I46" s="66"/>
      <c r="J46" s="101"/>
      <c r="K46" s="101"/>
      <c r="L46" s="66"/>
      <c r="M46" s="66"/>
      <c r="N46" s="66"/>
      <c r="O46" s="66"/>
      <c r="P46" s="66"/>
      <c r="Q46" s="66"/>
      <c r="R46" s="66"/>
      <c r="S46" s="66"/>
      <c r="T46" s="66">
        <v>35112</v>
      </c>
      <c r="U46" s="66"/>
      <c r="V46" s="61">
        <v>2019</v>
      </c>
    </row>
    <row r="47" spans="1:22" s="2" customFormat="1" ht="12.75" customHeight="1" x14ac:dyDescent="0.2">
      <c r="A47" s="61">
        <f t="shared" si="4"/>
        <v>29</v>
      </c>
      <c r="B47" s="64" t="s">
        <v>76</v>
      </c>
      <c r="C47" s="66">
        <f>'Раздел 1'!P47</f>
        <v>48353</v>
      </c>
      <c r="D47" s="66"/>
      <c r="E47" s="66"/>
      <c r="F47" s="66"/>
      <c r="G47" s="66"/>
      <c r="H47" s="66"/>
      <c r="I47" s="66"/>
      <c r="J47" s="101"/>
      <c r="K47" s="101"/>
      <c r="L47" s="66"/>
      <c r="M47" s="66"/>
      <c r="N47" s="66"/>
      <c r="O47" s="66"/>
      <c r="P47" s="66"/>
      <c r="Q47" s="66"/>
      <c r="R47" s="66"/>
      <c r="S47" s="66"/>
      <c r="T47" s="66">
        <v>48353</v>
      </c>
      <c r="U47" s="66"/>
      <c r="V47" s="61">
        <v>2019</v>
      </c>
    </row>
    <row r="48" spans="1:22" s="2" customFormat="1" ht="12.75" customHeight="1" x14ac:dyDescent="0.2">
      <c r="A48" s="61">
        <f t="shared" si="4"/>
        <v>30</v>
      </c>
      <c r="B48" s="64" t="s">
        <v>77</v>
      </c>
      <c r="C48" s="66">
        <f>'Раздел 1'!P48</f>
        <v>61158</v>
      </c>
      <c r="D48" s="66"/>
      <c r="E48" s="66"/>
      <c r="F48" s="66"/>
      <c r="G48" s="66"/>
      <c r="H48" s="66"/>
      <c r="I48" s="66"/>
      <c r="J48" s="101"/>
      <c r="K48" s="101"/>
      <c r="L48" s="66"/>
      <c r="M48" s="66"/>
      <c r="N48" s="66"/>
      <c r="O48" s="66"/>
      <c r="P48" s="66"/>
      <c r="Q48" s="66"/>
      <c r="R48" s="66"/>
      <c r="S48" s="66"/>
      <c r="T48" s="66">
        <v>61158</v>
      </c>
      <c r="U48" s="66"/>
      <c r="V48" s="61">
        <v>2019</v>
      </c>
    </row>
    <row r="49" spans="1:22" s="72" customFormat="1" ht="12.75" customHeight="1" x14ac:dyDescent="0.2">
      <c r="A49" s="61">
        <f t="shared" si="4"/>
        <v>31</v>
      </c>
      <c r="B49" s="64" t="s">
        <v>78</v>
      </c>
      <c r="C49" s="66">
        <f>'Раздел 1'!P49</f>
        <v>164219.9</v>
      </c>
      <c r="D49" s="66"/>
      <c r="E49" s="66"/>
      <c r="F49" s="66"/>
      <c r="G49" s="66"/>
      <c r="H49" s="66"/>
      <c r="I49" s="66"/>
      <c r="J49" s="101"/>
      <c r="K49" s="101"/>
      <c r="L49" s="66"/>
      <c r="M49" s="66"/>
      <c r="N49" s="66"/>
      <c r="O49" s="66"/>
      <c r="P49" s="66"/>
      <c r="Q49" s="66"/>
      <c r="R49" s="66"/>
      <c r="S49" s="66"/>
      <c r="T49" s="66">
        <v>164219.9</v>
      </c>
      <c r="U49" s="66"/>
      <c r="V49" s="61">
        <v>2019</v>
      </c>
    </row>
    <row r="50" spans="1:22" s="2" customFormat="1" ht="12.75" customHeight="1" x14ac:dyDescent="0.2">
      <c r="A50" s="61">
        <f t="shared" si="4"/>
        <v>32</v>
      </c>
      <c r="B50" s="64" t="s">
        <v>80</v>
      </c>
      <c r="C50" s="66">
        <f>'Раздел 1'!P50</f>
        <v>27159</v>
      </c>
      <c r="D50" s="66"/>
      <c r="E50" s="66"/>
      <c r="F50" s="66"/>
      <c r="G50" s="66"/>
      <c r="H50" s="66"/>
      <c r="I50" s="66"/>
      <c r="J50" s="101"/>
      <c r="K50" s="101"/>
      <c r="L50" s="66"/>
      <c r="M50" s="66"/>
      <c r="N50" s="66"/>
      <c r="O50" s="66"/>
      <c r="P50" s="66"/>
      <c r="Q50" s="66"/>
      <c r="R50" s="66"/>
      <c r="S50" s="66"/>
      <c r="T50" s="66">
        <v>27159</v>
      </c>
      <c r="U50" s="66"/>
      <c r="V50" s="61">
        <v>2019</v>
      </c>
    </row>
    <row r="51" spans="1:22" s="2" customFormat="1" ht="12.75" customHeight="1" x14ac:dyDescent="0.2">
      <c r="A51" s="61">
        <f t="shared" si="4"/>
        <v>33</v>
      </c>
      <c r="B51" s="64" t="s">
        <v>81</v>
      </c>
      <c r="C51" s="66">
        <f>'Раздел 1'!P51</f>
        <v>155493.85999999999</v>
      </c>
      <c r="D51" s="66"/>
      <c r="E51" s="66"/>
      <c r="F51" s="66"/>
      <c r="G51" s="66"/>
      <c r="H51" s="66"/>
      <c r="I51" s="66"/>
      <c r="J51" s="101"/>
      <c r="K51" s="101"/>
      <c r="L51" s="66"/>
      <c r="M51" s="66"/>
      <c r="N51" s="66"/>
      <c r="O51" s="66"/>
      <c r="P51" s="66"/>
      <c r="Q51" s="66"/>
      <c r="R51" s="66"/>
      <c r="S51" s="66"/>
      <c r="T51" s="66">
        <v>155493.85999999999</v>
      </c>
      <c r="U51" s="66"/>
      <c r="V51" s="61">
        <v>2019</v>
      </c>
    </row>
    <row r="52" spans="1:22" s="2" customFormat="1" ht="12.75" customHeight="1" x14ac:dyDescent="0.2">
      <c r="A52" s="61">
        <f t="shared" ref="A52:A83" si="5">1+A51</f>
        <v>34</v>
      </c>
      <c r="B52" s="64" t="s">
        <v>82</v>
      </c>
      <c r="C52" s="66">
        <f>'Раздел 1'!P52</f>
        <v>35994</v>
      </c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>
        <f>C52</f>
        <v>35994</v>
      </c>
      <c r="U52" s="66"/>
      <c r="V52" s="61">
        <v>2019</v>
      </c>
    </row>
    <row r="53" spans="1:22" s="2" customFormat="1" ht="12.75" customHeight="1" x14ac:dyDescent="0.2">
      <c r="A53" s="61">
        <f t="shared" si="5"/>
        <v>35</v>
      </c>
      <c r="B53" s="64" t="s">
        <v>83</v>
      </c>
      <c r="C53" s="66">
        <f>'Раздел 1'!P53</f>
        <v>35997</v>
      </c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>
        <f>C53</f>
        <v>35997</v>
      </c>
      <c r="U53" s="66"/>
      <c r="V53" s="61">
        <v>2019</v>
      </c>
    </row>
    <row r="54" spans="1:22" s="2" customFormat="1" ht="12.75" customHeight="1" x14ac:dyDescent="0.2">
      <c r="A54" s="61">
        <f t="shared" si="5"/>
        <v>36</v>
      </c>
      <c r="B54" s="64" t="s">
        <v>84</v>
      </c>
      <c r="C54" s="66">
        <f>'Раздел 1'!P54</f>
        <v>36852</v>
      </c>
      <c r="D54" s="66"/>
      <c r="E54" s="66"/>
      <c r="F54" s="66"/>
      <c r="G54" s="66"/>
      <c r="H54" s="66"/>
      <c r="I54" s="66"/>
      <c r="J54" s="101"/>
      <c r="K54" s="101"/>
      <c r="L54" s="66"/>
      <c r="M54" s="66"/>
      <c r="N54" s="66"/>
      <c r="O54" s="66"/>
      <c r="P54" s="66"/>
      <c r="Q54" s="66"/>
      <c r="R54" s="66"/>
      <c r="S54" s="66"/>
      <c r="T54" s="66">
        <v>36852</v>
      </c>
      <c r="U54" s="66"/>
      <c r="V54" s="61">
        <v>2019</v>
      </c>
    </row>
    <row r="55" spans="1:22" s="2" customFormat="1" ht="12.75" customHeight="1" x14ac:dyDescent="0.2">
      <c r="A55" s="61">
        <f t="shared" si="5"/>
        <v>37</v>
      </c>
      <c r="B55" s="64" t="s">
        <v>85</v>
      </c>
      <c r="C55" s="66">
        <f>'Раздел 1'!P55</f>
        <v>53596</v>
      </c>
      <c r="D55" s="66"/>
      <c r="E55" s="66"/>
      <c r="F55" s="66"/>
      <c r="G55" s="66"/>
      <c r="H55" s="66"/>
      <c r="I55" s="66"/>
      <c r="J55" s="101"/>
      <c r="K55" s="101"/>
      <c r="L55" s="66"/>
      <c r="M55" s="66"/>
      <c r="N55" s="66"/>
      <c r="O55" s="66"/>
      <c r="P55" s="66"/>
      <c r="Q55" s="66"/>
      <c r="R55" s="66"/>
      <c r="S55" s="66"/>
      <c r="T55" s="66">
        <v>53596</v>
      </c>
      <c r="U55" s="66"/>
      <c r="V55" s="61">
        <v>2019</v>
      </c>
    </row>
    <row r="56" spans="1:22" s="2" customFormat="1" ht="12.75" customHeight="1" x14ac:dyDescent="0.2">
      <c r="A56" s="61">
        <f t="shared" si="5"/>
        <v>38</v>
      </c>
      <c r="B56" s="64" t="s">
        <v>86</v>
      </c>
      <c r="C56" s="66">
        <f>'Раздел 1'!P56</f>
        <v>43450</v>
      </c>
      <c r="D56" s="66"/>
      <c r="E56" s="66"/>
      <c r="F56" s="66"/>
      <c r="G56" s="66"/>
      <c r="H56" s="66"/>
      <c r="I56" s="66"/>
      <c r="J56" s="101"/>
      <c r="K56" s="101"/>
      <c r="L56" s="66"/>
      <c r="M56" s="66"/>
      <c r="N56" s="66"/>
      <c r="O56" s="66"/>
      <c r="P56" s="66"/>
      <c r="Q56" s="66"/>
      <c r="R56" s="66"/>
      <c r="S56" s="66"/>
      <c r="T56" s="66">
        <v>43450</v>
      </c>
      <c r="U56" s="66"/>
      <c r="V56" s="61">
        <v>2019</v>
      </c>
    </row>
    <row r="57" spans="1:22" s="2" customFormat="1" ht="12.75" customHeight="1" x14ac:dyDescent="0.2">
      <c r="A57" s="61">
        <f t="shared" si="5"/>
        <v>39</v>
      </c>
      <c r="B57" s="64" t="s">
        <v>87</v>
      </c>
      <c r="C57" s="66">
        <f>'Раздел 1'!P57</f>
        <v>26349</v>
      </c>
      <c r="D57" s="66"/>
      <c r="E57" s="66"/>
      <c r="F57" s="66"/>
      <c r="G57" s="66"/>
      <c r="H57" s="66"/>
      <c r="I57" s="66"/>
      <c r="J57" s="101"/>
      <c r="K57" s="101"/>
      <c r="L57" s="66"/>
      <c r="M57" s="66"/>
      <c r="N57" s="66"/>
      <c r="O57" s="66"/>
      <c r="P57" s="66"/>
      <c r="Q57" s="66"/>
      <c r="R57" s="66"/>
      <c r="S57" s="66"/>
      <c r="T57" s="66">
        <v>26349</v>
      </c>
      <c r="U57" s="66"/>
      <c r="V57" s="61">
        <v>2019</v>
      </c>
    </row>
    <row r="58" spans="1:22" s="2" customFormat="1" ht="12.75" customHeight="1" x14ac:dyDescent="0.2">
      <c r="A58" s="61">
        <f t="shared" si="5"/>
        <v>40</v>
      </c>
      <c r="B58" s="64" t="s">
        <v>88</v>
      </c>
      <c r="C58" s="66">
        <f>'Раздел 1'!P58</f>
        <v>76836</v>
      </c>
      <c r="D58" s="66"/>
      <c r="E58" s="66"/>
      <c r="F58" s="66"/>
      <c r="G58" s="66"/>
      <c r="H58" s="66"/>
      <c r="I58" s="66"/>
      <c r="J58" s="101"/>
      <c r="K58" s="101"/>
      <c r="L58" s="66"/>
      <c r="M58" s="66"/>
      <c r="N58" s="66"/>
      <c r="O58" s="66"/>
      <c r="P58" s="66"/>
      <c r="Q58" s="66"/>
      <c r="R58" s="66"/>
      <c r="S58" s="66"/>
      <c r="T58" s="66">
        <v>76836</v>
      </c>
      <c r="U58" s="66"/>
      <c r="V58" s="61">
        <v>2019</v>
      </c>
    </row>
    <row r="59" spans="1:22" s="2" customFormat="1" ht="12.75" customHeight="1" x14ac:dyDescent="0.2">
      <c r="A59" s="61">
        <f t="shared" si="5"/>
        <v>41</v>
      </c>
      <c r="B59" s="64" t="s">
        <v>89</v>
      </c>
      <c r="C59" s="66">
        <f>'Раздел 1'!P59</f>
        <v>34643</v>
      </c>
      <c r="D59" s="66"/>
      <c r="E59" s="66"/>
      <c r="F59" s="66"/>
      <c r="G59" s="66"/>
      <c r="H59" s="66"/>
      <c r="I59" s="66"/>
      <c r="J59" s="101"/>
      <c r="K59" s="101"/>
      <c r="L59" s="66"/>
      <c r="M59" s="66"/>
      <c r="N59" s="66"/>
      <c r="O59" s="66"/>
      <c r="P59" s="66"/>
      <c r="Q59" s="66"/>
      <c r="R59" s="66"/>
      <c r="S59" s="66"/>
      <c r="T59" s="66">
        <v>34643</v>
      </c>
      <c r="U59" s="66"/>
      <c r="V59" s="61">
        <v>2019</v>
      </c>
    </row>
    <row r="60" spans="1:22" s="2" customFormat="1" ht="12.75" customHeight="1" x14ac:dyDescent="0.2">
      <c r="A60" s="61">
        <f t="shared" si="5"/>
        <v>42</v>
      </c>
      <c r="B60" s="64" t="s">
        <v>90</v>
      </c>
      <c r="C60" s="66">
        <f>'Раздел 1'!P60</f>
        <v>72041</v>
      </c>
      <c r="D60" s="66"/>
      <c r="E60" s="66"/>
      <c r="F60" s="66"/>
      <c r="G60" s="66"/>
      <c r="H60" s="66"/>
      <c r="I60" s="66"/>
      <c r="J60" s="101"/>
      <c r="K60" s="101"/>
      <c r="L60" s="66"/>
      <c r="M60" s="66"/>
      <c r="N60" s="66"/>
      <c r="O60" s="66"/>
      <c r="P60" s="66"/>
      <c r="Q60" s="66"/>
      <c r="R60" s="66"/>
      <c r="S60" s="66"/>
      <c r="T60" s="66">
        <v>72041</v>
      </c>
      <c r="U60" s="66"/>
      <c r="V60" s="61">
        <v>2019</v>
      </c>
    </row>
    <row r="61" spans="1:22" s="2" customFormat="1" ht="12.75" customHeight="1" x14ac:dyDescent="0.2">
      <c r="A61" s="61">
        <f t="shared" si="5"/>
        <v>43</v>
      </c>
      <c r="B61" s="64" t="s">
        <v>91</v>
      </c>
      <c r="C61" s="66">
        <f>'Раздел 1'!P61</f>
        <v>32082</v>
      </c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>
        <f>C61</f>
        <v>32082</v>
      </c>
      <c r="U61" s="66"/>
      <c r="V61" s="61">
        <v>2019</v>
      </c>
    </row>
    <row r="62" spans="1:22" s="2" customFormat="1" ht="12.75" customHeight="1" x14ac:dyDescent="0.2">
      <c r="A62" s="61">
        <f t="shared" si="5"/>
        <v>44</v>
      </c>
      <c r="B62" s="64" t="s">
        <v>92</v>
      </c>
      <c r="C62" s="66">
        <f>'Раздел 1'!P62</f>
        <v>33474</v>
      </c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>
        <f>C62</f>
        <v>33474</v>
      </c>
      <c r="U62" s="66"/>
      <c r="V62" s="61">
        <v>2019</v>
      </c>
    </row>
    <row r="63" spans="1:22" s="2" customFormat="1" ht="12.75" customHeight="1" x14ac:dyDescent="0.2">
      <c r="A63" s="61">
        <f t="shared" si="5"/>
        <v>45</v>
      </c>
      <c r="B63" s="64" t="s">
        <v>93</v>
      </c>
      <c r="C63" s="66">
        <f>'Раздел 1'!P63</f>
        <v>32781</v>
      </c>
      <c r="D63" s="66"/>
      <c r="E63" s="66"/>
      <c r="F63" s="66"/>
      <c r="G63" s="66"/>
      <c r="H63" s="66"/>
      <c r="I63" s="66"/>
      <c r="J63" s="101"/>
      <c r="K63" s="101"/>
      <c r="L63" s="66"/>
      <c r="M63" s="66"/>
      <c r="N63" s="66"/>
      <c r="O63" s="66"/>
      <c r="P63" s="66"/>
      <c r="Q63" s="66"/>
      <c r="R63" s="66"/>
      <c r="S63" s="66"/>
      <c r="T63" s="66">
        <v>32781</v>
      </c>
      <c r="U63" s="66"/>
      <c r="V63" s="61">
        <v>2019</v>
      </c>
    </row>
    <row r="64" spans="1:22" s="2" customFormat="1" ht="12.75" customHeight="1" x14ac:dyDescent="0.2">
      <c r="A64" s="61">
        <f t="shared" si="5"/>
        <v>46</v>
      </c>
      <c r="B64" s="64" t="s">
        <v>94</v>
      </c>
      <c r="C64" s="66">
        <f>'Раздел 1'!P64</f>
        <v>25792</v>
      </c>
      <c r="D64" s="66"/>
      <c r="E64" s="66"/>
      <c r="F64" s="66"/>
      <c r="G64" s="66"/>
      <c r="H64" s="66"/>
      <c r="I64" s="66"/>
      <c r="J64" s="101"/>
      <c r="K64" s="101"/>
      <c r="L64" s="66"/>
      <c r="M64" s="66"/>
      <c r="N64" s="66"/>
      <c r="O64" s="66"/>
      <c r="P64" s="66"/>
      <c r="Q64" s="66"/>
      <c r="R64" s="66"/>
      <c r="S64" s="66"/>
      <c r="T64" s="66">
        <v>25792</v>
      </c>
      <c r="U64" s="66"/>
      <c r="V64" s="61">
        <v>2019</v>
      </c>
    </row>
    <row r="65" spans="1:22" s="2" customFormat="1" ht="12.75" customHeight="1" x14ac:dyDescent="0.2">
      <c r="A65" s="61">
        <f t="shared" si="5"/>
        <v>47</v>
      </c>
      <c r="B65" s="64" t="s">
        <v>95</v>
      </c>
      <c r="C65" s="66">
        <f>'Раздел 1'!P65</f>
        <v>33374</v>
      </c>
      <c r="D65" s="66"/>
      <c r="E65" s="66"/>
      <c r="F65" s="66"/>
      <c r="G65" s="66"/>
      <c r="H65" s="66"/>
      <c r="I65" s="66"/>
      <c r="J65" s="101"/>
      <c r="K65" s="101"/>
      <c r="L65" s="66"/>
      <c r="M65" s="66"/>
      <c r="N65" s="66"/>
      <c r="O65" s="66"/>
      <c r="P65" s="66"/>
      <c r="Q65" s="66"/>
      <c r="R65" s="66"/>
      <c r="S65" s="66"/>
      <c r="T65" s="66">
        <v>33374</v>
      </c>
      <c r="U65" s="66"/>
      <c r="V65" s="61">
        <v>2019</v>
      </c>
    </row>
    <row r="66" spans="1:22" s="2" customFormat="1" ht="12.75" customHeight="1" x14ac:dyDescent="0.2">
      <c r="A66" s="61">
        <f t="shared" si="5"/>
        <v>48</v>
      </c>
      <c r="B66" s="64" t="s">
        <v>96</v>
      </c>
      <c r="C66" s="66">
        <f>'Раздел 1'!P66</f>
        <v>23798</v>
      </c>
      <c r="D66" s="66"/>
      <c r="E66" s="66"/>
      <c r="F66" s="66"/>
      <c r="G66" s="66"/>
      <c r="H66" s="66"/>
      <c r="I66" s="66"/>
      <c r="J66" s="69"/>
      <c r="K66" s="69"/>
      <c r="L66" s="66"/>
      <c r="M66" s="66"/>
      <c r="N66" s="66"/>
      <c r="O66" s="66"/>
      <c r="P66" s="66"/>
      <c r="Q66" s="66"/>
      <c r="R66" s="66"/>
      <c r="S66" s="66"/>
      <c r="T66" s="66">
        <v>23798</v>
      </c>
      <c r="U66" s="66"/>
      <c r="V66" s="61">
        <v>2019</v>
      </c>
    </row>
    <row r="67" spans="1:22" s="2" customFormat="1" ht="12.75" customHeight="1" x14ac:dyDescent="0.2">
      <c r="A67" s="61">
        <f t="shared" si="5"/>
        <v>49</v>
      </c>
      <c r="B67" s="64" t="s">
        <v>97</v>
      </c>
      <c r="C67" s="66">
        <f>'Раздел 1'!P67</f>
        <v>5719219.0096356003</v>
      </c>
      <c r="D67" s="66">
        <f>C67*0.07</f>
        <v>400345.33067449206</v>
      </c>
      <c r="E67" s="66">
        <f>C67*0.05</f>
        <v>285960.95048178005</v>
      </c>
      <c r="F67" s="66"/>
      <c r="G67" s="66">
        <f>C67*0.06</f>
        <v>343153.14057813602</v>
      </c>
      <c r="H67" s="66"/>
      <c r="I67" s="66">
        <f>C67*0.06</f>
        <v>343153.14057813602</v>
      </c>
      <c r="J67" s="69"/>
      <c r="K67" s="69"/>
      <c r="L67" s="66">
        <v>635</v>
      </c>
      <c r="M67" s="66">
        <f>C67*0.25</f>
        <v>1429804.7524089001</v>
      </c>
      <c r="N67" s="66"/>
      <c r="O67" s="66"/>
      <c r="P67" s="66">
        <v>863</v>
      </c>
      <c r="Q67" s="66">
        <f>C67-D67-E67-F67-G67-H67-I67-M67-O67-R67-T67-U67</f>
        <v>2165296.3170480388</v>
      </c>
      <c r="R67" s="66">
        <f>C67*0.05</f>
        <v>285960.95048178005</v>
      </c>
      <c r="S67" s="66"/>
      <c r="T67" s="66">
        <f>C67*0.06</f>
        <v>343153.14057813602</v>
      </c>
      <c r="U67" s="66">
        <f>C67*0.0214</f>
        <v>122391.28680620184</v>
      </c>
      <c r="V67" s="61">
        <v>2019</v>
      </c>
    </row>
    <row r="68" spans="1:22" s="2" customFormat="1" ht="12.75" customHeight="1" x14ac:dyDescent="0.2">
      <c r="A68" s="61">
        <f t="shared" si="5"/>
        <v>50</v>
      </c>
      <c r="B68" s="64" t="s">
        <v>99</v>
      </c>
      <c r="C68" s="66">
        <f>'Раздел 1'!P68</f>
        <v>252095.07</v>
      </c>
      <c r="D68" s="66"/>
      <c r="E68" s="66"/>
      <c r="F68" s="66"/>
      <c r="G68" s="66"/>
      <c r="H68" s="66"/>
      <c r="I68" s="66"/>
      <c r="J68" s="69"/>
      <c r="K68" s="69"/>
      <c r="L68" s="66"/>
      <c r="M68" s="66"/>
      <c r="N68" s="66"/>
      <c r="O68" s="66"/>
      <c r="P68" s="66"/>
      <c r="Q68" s="66"/>
      <c r="R68" s="66"/>
      <c r="S68" s="66"/>
      <c r="T68" s="66">
        <v>252095.07</v>
      </c>
      <c r="U68" s="66"/>
      <c r="V68" s="61">
        <v>2019</v>
      </c>
    </row>
    <row r="69" spans="1:22" s="2" customFormat="1" ht="12.75" customHeight="1" x14ac:dyDescent="0.2">
      <c r="A69" s="61">
        <f t="shared" si="5"/>
        <v>51</v>
      </c>
      <c r="B69" s="64" t="s">
        <v>100</v>
      </c>
      <c r="C69" s="66">
        <f>'Раздел 1'!P69</f>
        <v>29685</v>
      </c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>
        <f>C69</f>
        <v>29685</v>
      </c>
      <c r="U69" s="66"/>
      <c r="V69" s="61">
        <v>2019</v>
      </c>
    </row>
    <row r="70" spans="1:22" s="2" customFormat="1" ht="12.75" customHeight="1" x14ac:dyDescent="0.2">
      <c r="A70" s="61">
        <f t="shared" si="5"/>
        <v>52</v>
      </c>
      <c r="B70" s="64" t="s">
        <v>101</v>
      </c>
      <c r="C70" s="66">
        <f>'Раздел 1'!P70</f>
        <v>31858</v>
      </c>
      <c r="D70" s="66"/>
      <c r="E70" s="66"/>
      <c r="F70" s="66"/>
      <c r="G70" s="66"/>
      <c r="H70" s="66"/>
      <c r="I70" s="66"/>
      <c r="J70" s="69"/>
      <c r="K70" s="69"/>
      <c r="L70" s="66"/>
      <c r="M70" s="66"/>
      <c r="N70" s="66"/>
      <c r="O70" s="66"/>
      <c r="P70" s="66"/>
      <c r="Q70" s="66"/>
      <c r="R70" s="66"/>
      <c r="S70" s="66"/>
      <c r="T70" s="66">
        <v>31858</v>
      </c>
      <c r="U70" s="66"/>
      <c r="V70" s="61">
        <v>2019</v>
      </c>
    </row>
    <row r="71" spans="1:22" s="2" customFormat="1" ht="12.75" customHeight="1" x14ac:dyDescent="0.2">
      <c r="A71" s="61">
        <f t="shared" si="5"/>
        <v>53</v>
      </c>
      <c r="B71" s="64" t="s">
        <v>102</v>
      </c>
      <c r="C71" s="66">
        <f>'Раздел 1'!P71</f>
        <v>33280</v>
      </c>
      <c r="D71" s="66"/>
      <c r="E71" s="66"/>
      <c r="F71" s="66"/>
      <c r="G71" s="66"/>
      <c r="H71" s="66"/>
      <c r="I71" s="66"/>
      <c r="J71" s="69"/>
      <c r="K71" s="69"/>
      <c r="L71" s="66"/>
      <c r="M71" s="66"/>
      <c r="N71" s="66"/>
      <c r="O71" s="66"/>
      <c r="P71" s="66"/>
      <c r="Q71" s="66"/>
      <c r="R71" s="66"/>
      <c r="S71" s="66"/>
      <c r="T71" s="66">
        <v>33280</v>
      </c>
      <c r="U71" s="66"/>
      <c r="V71" s="61">
        <v>2019</v>
      </c>
    </row>
    <row r="72" spans="1:22" s="2" customFormat="1" ht="12.75" customHeight="1" x14ac:dyDescent="0.2">
      <c r="A72" s="61">
        <f t="shared" si="5"/>
        <v>54</v>
      </c>
      <c r="B72" s="64" t="s">
        <v>103</v>
      </c>
      <c r="C72" s="66">
        <f>'Раздел 1'!P72</f>
        <v>17967</v>
      </c>
      <c r="D72" s="66"/>
      <c r="E72" s="66"/>
      <c r="F72" s="66"/>
      <c r="G72" s="66"/>
      <c r="H72" s="66"/>
      <c r="I72" s="66"/>
      <c r="J72" s="69"/>
      <c r="K72" s="69"/>
      <c r="L72" s="66"/>
      <c r="M72" s="66"/>
      <c r="N72" s="66"/>
      <c r="O72" s="66"/>
      <c r="P72" s="66"/>
      <c r="Q72" s="66"/>
      <c r="R72" s="66"/>
      <c r="S72" s="66"/>
      <c r="T72" s="66">
        <v>17967</v>
      </c>
      <c r="U72" s="66"/>
      <c r="V72" s="61">
        <v>2019</v>
      </c>
    </row>
    <row r="73" spans="1:22" s="2" customFormat="1" ht="12.75" customHeight="1" x14ac:dyDescent="0.2">
      <c r="A73" s="61">
        <f t="shared" si="5"/>
        <v>55</v>
      </c>
      <c r="B73" s="64" t="s">
        <v>104</v>
      </c>
      <c r="C73" s="66">
        <f>'Раздел 1'!P73</f>
        <v>35203</v>
      </c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>
        <f>C73</f>
        <v>35203</v>
      </c>
      <c r="U73" s="66"/>
      <c r="V73" s="61">
        <v>2019</v>
      </c>
    </row>
    <row r="74" spans="1:22" s="2" customFormat="1" ht="12.75" customHeight="1" x14ac:dyDescent="0.2">
      <c r="A74" s="61">
        <f t="shared" si="5"/>
        <v>56</v>
      </c>
      <c r="B74" s="64" t="s">
        <v>105</v>
      </c>
      <c r="C74" s="66">
        <f>'Раздел 1'!P74</f>
        <v>41578</v>
      </c>
      <c r="D74" s="66"/>
      <c r="E74" s="66"/>
      <c r="F74" s="66"/>
      <c r="G74" s="66"/>
      <c r="H74" s="66"/>
      <c r="I74" s="66"/>
      <c r="J74" s="120"/>
      <c r="K74" s="120"/>
      <c r="L74" s="66"/>
      <c r="M74" s="66"/>
      <c r="N74" s="66"/>
      <c r="O74" s="66"/>
      <c r="P74" s="66"/>
      <c r="Q74" s="66"/>
      <c r="R74" s="66"/>
      <c r="S74" s="66"/>
      <c r="T74" s="66">
        <v>41578</v>
      </c>
      <c r="U74" s="66"/>
      <c r="V74" s="61">
        <v>2019</v>
      </c>
    </row>
    <row r="75" spans="1:22" s="2" customFormat="1" ht="12.75" customHeight="1" x14ac:dyDescent="0.2">
      <c r="A75" s="61">
        <f t="shared" si="5"/>
        <v>57</v>
      </c>
      <c r="B75" s="64" t="s">
        <v>106</v>
      </c>
      <c r="C75" s="66">
        <f>'Раздел 1'!P75</f>
        <v>36522</v>
      </c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>
        <f>C75</f>
        <v>36522</v>
      </c>
      <c r="U75" s="66"/>
      <c r="V75" s="61">
        <v>2019</v>
      </c>
    </row>
    <row r="76" spans="1:22" s="2" customFormat="1" ht="12.75" customHeight="1" x14ac:dyDescent="0.2">
      <c r="A76" s="61">
        <f t="shared" si="5"/>
        <v>58</v>
      </c>
      <c r="B76" s="64" t="s">
        <v>107</v>
      </c>
      <c r="C76" s="66">
        <f>'Раздел 1'!P76</f>
        <v>29208</v>
      </c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>
        <f>C76</f>
        <v>29208</v>
      </c>
      <c r="U76" s="66"/>
      <c r="V76" s="61">
        <v>2019</v>
      </c>
    </row>
    <row r="77" spans="1:22" s="2" customFormat="1" ht="12.75" customHeight="1" x14ac:dyDescent="0.2">
      <c r="A77" s="61">
        <f t="shared" si="5"/>
        <v>59</v>
      </c>
      <c r="B77" s="64" t="s">
        <v>108</v>
      </c>
      <c r="C77" s="66">
        <f>'Раздел 1'!P77</f>
        <v>37698</v>
      </c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>
        <f>C77</f>
        <v>37698</v>
      </c>
      <c r="U77" s="66"/>
      <c r="V77" s="61">
        <v>2019</v>
      </c>
    </row>
    <row r="78" spans="1:22" s="2" customFormat="1" ht="12.75" customHeight="1" x14ac:dyDescent="0.2">
      <c r="A78" s="61">
        <f t="shared" si="5"/>
        <v>60</v>
      </c>
      <c r="B78" s="64" t="s">
        <v>109</v>
      </c>
      <c r="C78" s="66">
        <f>'Раздел 1'!P78</f>
        <v>26352</v>
      </c>
      <c r="D78" s="66"/>
      <c r="E78" s="66"/>
      <c r="F78" s="66"/>
      <c r="G78" s="66"/>
      <c r="H78" s="66"/>
      <c r="I78" s="66"/>
      <c r="J78" s="101"/>
      <c r="K78" s="101"/>
      <c r="L78" s="66"/>
      <c r="M78" s="66"/>
      <c r="N78" s="66"/>
      <c r="O78" s="66"/>
      <c r="P78" s="66"/>
      <c r="Q78" s="66"/>
      <c r="R78" s="66"/>
      <c r="S78" s="66"/>
      <c r="T78" s="66">
        <f>C78</f>
        <v>26352</v>
      </c>
      <c r="U78" s="66"/>
      <c r="V78" s="61">
        <v>2019</v>
      </c>
    </row>
    <row r="79" spans="1:22" s="2" customFormat="1" ht="12.75" customHeight="1" x14ac:dyDescent="0.2">
      <c r="A79" s="61">
        <f t="shared" si="5"/>
        <v>61</v>
      </c>
      <c r="B79" s="64" t="s">
        <v>110</v>
      </c>
      <c r="C79" s="66">
        <f>'Раздел 1'!P79</f>
        <v>31376</v>
      </c>
      <c r="D79" s="66"/>
      <c r="E79" s="66"/>
      <c r="F79" s="66"/>
      <c r="G79" s="66"/>
      <c r="H79" s="66"/>
      <c r="I79" s="66"/>
      <c r="J79" s="101"/>
      <c r="K79" s="101"/>
      <c r="L79" s="66"/>
      <c r="M79" s="66"/>
      <c r="N79" s="66"/>
      <c r="O79" s="66"/>
      <c r="P79" s="66"/>
      <c r="Q79" s="66"/>
      <c r="R79" s="66"/>
      <c r="S79" s="66"/>
      <c r="T79" s="66">
        <v>31376</v>
      </c>
      <c r="U79" s="66"/>
      <c r="V79" s="61">
        <v>2019</v>
      </c>
    </row>
    <row r="80" spans="1:22" s="2" customFormat="1" ht="12.75" customHeight="1" x14ac:dyDescent="0.2">
      <c r="A80" s="61">
        <f t="shared" si="5"/>
        <v>62</v>
      </c>
      <c r="B80" s="64" t="s">
        <v>111</v>
      </c>
      <c r="C80" s="66">
        <f>'Раздел 1'!P80</f>
        <v>38189</v>
      </c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>
        <f>C80</f>
        <v>38189</v>
      </c>
      <c r="U80" s="66"/>
      <c r="V80" s="61">
        <v>2019</v>
      </c>
    </row>
    <row r="81" spans="1:22" s="2" customFormat="1" ht="12.75" customHeight="1" x14ac:dyDescent="0.2">
      <c r="A81" s="61">
        <f t="shared" si="5"/>
        <v>63</v>
      </c>
      <c r="B81" s="64" t="s">
        <v>112</v>
      </c>
      <c r="C81" s="66">
        <f>'Раздел 1'!P81</f>
        <v>123005.82</v>
      </c>
      <c r="D81" s="66"/>
      <c r="E81" s="66"/>
      <c r="F81" s="66"/>
      <c r="G81" s="66"/>
      <c r="H81" s="66"/>
      <c r="I81" s="66"/>
      <c r="J81" s="101"/>
      <c r="K81" s="101"/>
      <c r="L81" s="66"/>
      <c r="M81" s="66"/>
      <c r="N81" s="66"/>
      <c r="O81" s="66"/>
      <c r="P81" s="66"/>
      <c r="Q81" s="66"/>
      <c r="R81" s="66"/>
      <c r="S81" s="66"/>
      <c r="T81" s="66">
        <v>123005.82</v>
      </c>
      <c r="U81" s="66"/>
      <c r="V81" s="61">
        <v>2019</v>
      </c>
    </row>
    <row r="82" spans="1:22" s="2" customFormat="1" ht="12.75" customHeight="1" x14ac:dyDescent="0.2">
      <c r="A82" s="61">
        <f t="shared" si="5"/>
        <v>64</v>
      </c>
      <c r="B82" s="64" t="s">
        <v>113</v>
      </c>
      <c r="C82" s="66">
        <f>'Раздел 1'!P82</f>
        <v>37365</v>
      </c>
      <c r="D82" s="66"/>
      <c r="E82" s="66"/>
      <c r="F82" s="66"/>
      <c r="G82" s="66"/>
      <c r="H82" s="66"/>
      <c r="I82" s="66"/>
      <c r="J82" s="101"/>
      <c r="K82" s="101"/>
      <c r="L82" s="66"/>
      <c r="M82" s="66"/>
      <c r="N82" s="66"/>
      <c r="O82" s="66"/>
      <c r="P82" s="66"/>
      <c r="Q82" s="66"/>
      <c r="R82" s="66"/>
      <c r="S82" s="66"/>
      <c r="T82" s="66">
        <v>37365</v>
      </c>
      <c r="U82" s="66"/>
      <c r="V82" s="61">
        <v>2019</v>
      </c>
    </row>
    <row r="83" spans="1:22" s="2" customFormat="1" ht="12.75" customHeight="1" x14ac:dyDescent="0.2">
      <c r="A83" s="61">
        <f t="shared" si="5"/>
        <v>65</v>
      </c>
      <c r="B83" s="64" t="s">
        <v>114</v>
      </c>
      <c r="C83" s="66">
        <f>'Раздел 1'!P83</f>
        <v>19393</v>
      </c>
      <c r="D83" s="66"/>
      <c r="E83" s="66"/>
      <c r="F83" s="66"/>
      <c r="G83" s="66"/>
      <c r="H83" s="66"/>
      <c r="I83" s="66"/>
      <c r="J83" s="101"/>
      <c r="K83" s="101"/>
      <c r="L83" s="66"/>
      <c r="M83" s="66"/>
      <c r="N83" s="66"/>
      <c r="O83" s="66"/>
      <c r="P83" s="66"/>
      <c r="Q83" s="66"/>
      <c r="R83" s="66"/>
      <c r="S83" s="66"/>
      <c r="T83" s="66">
        <v>19393</v>
      </c>
      <c r="U83" s="66"/>
      <c r="V83" s="61">
        <v>2019</v>
      </c>
    </row>
    <row r="84" spans="1:22" s="2" customFormat="1" ht="12.75" customHeight="1" x14ac:dyDescent="0.2">
      <c r="A84" s="61">
        <f t="shared" ref="A84:A115" si="6">1+A83</f>
        <v>66</v>
      </c>
      <c r="B84" s="64" t="s">
        <v>115</v>
      </c>
      <c r="C84" s="66">
        <f>'Раздел 1'!P84</f>
        <v>24293</v>
      </c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>
        <f>C84</f>
        <v>24293</v>
      </c>
      <c r="U84" s="66"/>
      <c r="V84" s="61">
        <v>2019</v>
      </c>
    </row>
    <row r="85" spans="1:22" s="2" customFormat="1" ht="12.75" customHeight="1" x14ac:dyDescent="0.2">
      <c r="A85" s="61">
        <f t="shared" si="6"/>
        <v>67</v>
      </c>
      <c r="B85" s="64" t="s">
        <v>117</v>
      </c>
      <c r="C85" s="66">
        <f>'Раздел 1'!P85</f>
        <v>263053.84999999998</v>
      </c>
      <c r="D85" s="66"/>
      <c r="E85" s="66"/>
      <c r="F85" s="66"/>
      <c r="G85" s="66"/>
      <c r="H85" s="66"/>
      <c r="I85" s="66"/>
      <c r="J85" s="101"/>
      <c r="K85" s="101"/>
      <c r="L85" s="66"/>
      <c r="M85" s="66"/>
      <c r="N85" s="66"/>
      <c r="O85" s="66"/>
      <c r="P85" s="66"/>
      <c r="Q85" s="66"/>
      <c r="R85" s="66"/>
      <c r="S85" s="66"/>
      <c r="T85" s="66">
        <v>263053.84999999998</v>
      </c>
      <c r="U85" s="66"/>
      <c r="V85" s="61">
        <v>2019</v>
      </c>
    </row>
    <row r="86" spans="1:22" s="2" customFormat="1" ht="12.75" customHeight="1" x14ac:dyDescent="0.2">
      <c r="A86" s="61">
        <f t="shared" si="6"/>
        <v>68</v>
      </c>
      <c r="B86" s="64" t="s">
        <v>118</v>
      </c>
      <c r="C86" s="66">
        <f>'Раздел 1'!P86</f>
        <v>45965</v>
      </c>
      <c r="D86" s="66"/>
      <c r="E86" s="66"/>
      <c r="F86" s="66"/>
      <c r="G86" s="66"/>
      <c r="H86" s="66"/>
      <c r="I86" s="66"/>
      <c r="J86" s="101"/>
      <c r="K86" s="101"/>
      <c r="L86" s="66"/>
      <c r="M86" s="66"/>
      <c r="N86" s="66"/>
      <c r="O86" s="66"/>
      <c r="P86" s="66"/>
      <c r="Q86" s="66"/>
      <c r="R86" s="66"/>
      <c r="S86" s="66"/>
      <c r="T86" s="66">
        <v>45965</v>
      </c>
      <c r="U86" s="66"/>
      <c r="V86" s="61">
        <v>2019</v>
      </c>
    </row>
    <row r="87" spans="1:22" s="2" customFormat="1" ht="12.75" customHeight="1" x14ac:dyDescent="0.2">
      <c r="A87" s="61">
        <f t="shared" si="6"/>
        <v>69</v>
      </c>
      <c r="B87" s="64" t="s">
        <v>119</v>
      </c>
      <c r="C87" s="66">
        <f>'Раздел 1'!P87</f>
        <v>35979</v>
      </c>
      <c r="D87" s="66"/>
      <c r="E87" s="66"/>
      <c r="F87" s="66"/>
      <c r="G87" s="66"/>
      <c r="H87" s="66"/>
      <c r="I87" s="66"/>
      <c r="J87" s="101"/>
      <c r="K87" s="101"/>
      <c r="L87" s="66"/>
      <c r="M87" s="66"/>
      <c r="N87" s="66"/>
      <c r="O87" s="66"/>
      <c r="P87" s="66"/>
      <c r="Q87" s="66"/>
      <c r="R87" s="66"/>
      <c r="S87" s="66"/>
      <c r="T87" s="66">
        <v>35979</v>
      </c>
      <c r="U87" s="66"/>
      <c r="V87" s="61">
        <v>2019</v>
      </c>
    </row>
    <row r="88" spans="1:22" s="2" customFormat="1" ht="12.75" customHeight="1" x14ac:dyDescent="0.2">
      <c r="A88" s="61">
        <f t="shared" si="6"/>
        <v>70</v>
      </c>
      <c r="B88" s="64" t="s">
        <v>120</v>
      </c>
      <c r="C88" s="66">
        <f>'Раздел 1'!P88</f>
        <v>30650</v>
      </c>
      <c r="D88" s="66"/>
      <c r="E88" s="66"/>
      <c r="F88" s="66"/>
      <c r="G88" s="66"/>
      <c r="H88" s="66"/>
      <c r="I88" s="66"/>
      <c r="J88" s="101"/>
      <c r="K88" s="101"/>
      <c r="L88" s="66"/>
      <c r="M88" s="66"/>
      <c r="N88" s="66"/>
      <c r="O88" s="66"/>
      <c r="P88" s="66"/>
      <c r="Q88" s="66"/>
      <c r="R88" s="66"/>
      <c r="S88" s="66"/>
      <c r="T88" s="66">
        <v>30650</v>
      </c>
      <c r="U88" s="66"/>
      <c r="V88" s="61">
        <v>2019</v>
      </c>
    </row>
    <row r="89" spans="1:22" s="2" customFormat="1" ht="12.75" customHeight="1" x14ac:dyDescent="0.2">
      <c r="A89" s="61">
        <f t="shared" si="6"/>
        <v>71</v>
      </c>
      <c r="B89" s="64" t="s">
        <v>121</v>
      </c>
      <c r="C89" s="66">
        <f>'Раздел 1'!P89</f>
        <v>25833</v>
      </c>
      <c r="D89" s="66"/>
      <c r="E89" s="66"/>
      <c r="F89" s="66"/>
      <c r="G89" s="66"/>
      <c r="H89" s="66"/>
      <c r="I89" s="66"/>
      <c r="J89" s="101"/>
      <c r="K89" s="101"/>
      <c r="L89" s="66"/>
      <c r="M89" s="66"/>
      <c r="N89" s="66"/>
      <c r="O89" s="66"/>
      <c r="P89" s="66"/>
      <c r="Q89" s="66"/>
      <c r="R89" s="66"/>
      <c r="S89" s="66"/>
      <c r="T89" s="66">
        <v>25833</v>
      </c>
      <c r="U89" s="66"/>
      <c r="V89" s="61">
        <v>2019</v>
      </c>
    </row>
    <row r="90" spans="1:22" s="2" customFormat="1" ht="12.75" customHeight="1" x14ac:dyDescent="0.2">
      <c r="A90" s="61">
        <f t="shared" si="6"/>
        <v>72</v>
      </c>
      <c r="B90" s="64" t="s">
        <v>122</v>
      </c>
      <c r="C90" s="66">
        <f>'Раздел 1'!P90</f>
        <v>29198</v>
      </c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>
        <v>29198</v>
      </c>
      <c r="U90" s="66"/>
      <c r="V90" s="61">
        <v>2019</v>
      </c>
    </row>
    <row r="91" spans="1:22" s="2" customFormat="1" ht="12.75" customHeight="1" x14ac:dyDescent="0.2">
      <c r="A91" s="61">
        <f t="shared" si="6"/>
        <v>73</v>
      </c>
      <c r="B91" s="64" t="s">
        <v>123</v>
      </c>
      <c r="C91" s="66">
        <f>'Раздел 1'!P91</f>
        <v>24199</v>
      </c>
      <c r="D91" s="66"/>
      <c r="E91" s="66"/>
      <c r="F91" s="66"/>
      <c r="G91" s="66"/>
      <c r="H91" s="66"/>
      <c r="I91" s="66"/>
      <c r="J91" s="101"/>
      <c r="K91" s="101"/>
      <c r="L91" s="66"/>
      <c r="M91" s="66"/>
      <c r="N91" s="66"/>
      <c r="O91" s="66"/>
      <c r="P91" s="66"/>
      <c r="Q91" s="66"/>
      <c r="R91" s="66"/>
      <c r="S91" s="66"/>
      <c r="T91" s="66">
        <v>24199</v>
      </c>
      <c r="U91" s="66"/>
      <c r="V91" s="61">
        <v>2019</v>
      </c>
    </row>
    <row r="92" spans="1:22" s="2" customFormat="1" ht="12.75" customHeight="1" x14ac:dyDescent="0.2">
      <c r="A92" s="61">
        <f t="shared" si="6"/>
        <v>74</v>
      </c>
      <c r="B92" s="64" t="s">
        <v>124</v>
      </c>
      <c r="C92" s="66">
        <f>'Раздел 1'!P92</f>
        <v>30768</v>
      </c>
      <c r="D92" s="66"/>
      <c r="E92" s="66"/>
      <c r="F92" s="66"/>
      <c r="G92" s="66"/>
      <c r="H92" s="66"/>
      <c r="I92" s="66"/>
      <c r="J92" s="101"/>
      <c r="K92" s="101"/>
      <c r="L92" s="66"/>
      <c r="M92" s="66"/>
      <c r="N92" s="66"/>
      <c r="O92" s="66"/>
      <c r="P92" s="66"/>
      <c r="Q92" s="66"/>
      <c r="R92" s="66"/>
      <c r="S92" s="66"/>
      <c r="T92" s="66">
        <v>30768</v>
      </c>
      <c r="U92" s="66"/>
      <c r="V92" s="61">
        <v>2019</v>
      </c>
    </row>
    <row r="93" spans="1:22" s="2" customFormat="1" ht="12.75" customHeight="1" x14ac:dyDescent="0.2">
      <c r="A93" s="61">
        <f t="shared" si="6"/>
        <v>75</v>
      </c>
      <c r="B93" s="64" t="s">
        <v>125</v>
      </c>
      <c r="C93" s="66">
        <f>'Раздел 1'!P93</f>
        <v>35418</v>
      </c>
      <c r="D93" s="66"/>
      <c r="E93" s="66"/>
      <c r="F93" s="66"/>
      <c r="G93" s="66"/>
      <c r="H93" s="66"/>
      <c r="I93" s="66"/>
      <c r="J93" s="101"/>
      <c r="K93" s="101"/>
      <c r="L93" s="66"/>
      <c r="M93" s="66"/>
      <c r="N93" s="66"/>
      <c r="O93" s="66"/>
      <c r="P93" s="66"/>
      <c r="Q93" s="66"/>
      <c r="R93" s="66"/>
      <c r="S93" s="66"/>
      <c r="T93" s="66">
        <v>35418</v>
      </c>
      <c r="U93" s="66"/>
      <c r="V93" s="61">
        <v>2019</v>
      </c>
    </row>
    <row r="94" spans="1:22" s="2" customFormat="1" ht="12.75" customHeight="1" x14ac:dyDescent="0.2">
      <c r="A94" s="61">
        <f t="shared" si="6"/>
        <v>76</v>
      </c>
      <c r="B94" s="64" t="s">
        <v>126</v>
      </c>
      <c r="C94" s="66">
        <f>'Раздел 1'!P94</f>
        <v>23024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>
        <v>23024</v>
      </c>
      <c r="U94" s="66"/>
      <c r="V94" s="61">
        <v>2019</v>
      </c>
    </row>
    <row r="95" spans="1:22" s="2" customFormat="1" ht="12.75" customHeight="1" x14ac:dyDescent="0.2">
      <c r="A95" s="61">
        <f t="shared" si="6"/>
        <v>77</v>
      </c>
      <c r="B95" s="64" t="s">
        <v>127</v>
      </c>
      <c r="C95" s="66">
        <f>'Раздел 1'!P95</f>
        <v>37421</v>
      </c>
      <c r="D95" s="66"/>
      <c r="E95" s="66"/>
      <c r="F95" s="66"/>
      <c r="G95" s="66"/>
      <c r="H95" s="66"/>
      <c r="I95" s="66"/>
      <c r="J95" s="101"/>
      <c r="K95" s="101"/>
      <c r="L95" s="66"/>
      <c r="M95" s="66"/>
      <c r="N95" s="66"/>
      <c r="O95" s="66"/>
      <c r="P95" s="66"/>
      <c r="Q95" s="66"/>
      <c r="R95" s="66"/>
      <c r="S95" s="66"/>
      <c r="T95" s="66">
        <v>37421</v>
      </c>
      <c r="U95" s="66"/>
      <c r="V95" s="61">
        <v>2019</v>
      </c>
    </row>
    <row r="96" spans="1:22" s="2" customFormat="1" ht="12.75" customHeight="1" x14ac:dyDescent="0.2">
      <c r="A96" s="61">
        <f t="shared" si="6"/>
        <v>78</v>
      </c>
      <c r="B96" s="64" t="s">
        <v>128</v>
      </c>
      <c r="C96" s="66">
        <f>'Раздел 1'!P96</f>
        <v>35670</v>
      </c>
      <c r="D96" s="66"/>
      <c r="E96" s="66"/>
      <c r="F96" s="66"/>
      <c r="G96" s="66"/>
      <c r="H96" s="66"/>
      <c r="I96" s="66"/>
      <c r="J96" s="101"/>
      <c r="K96" s="101"/>
      <c r="L96" s="66"/>
      <c r="M96" s="66"/>
      <c r="N96" s="66"/>
      <c r="O96" s="66"/>
      <c r="P96" s="66"/>
      <c r="Q96" s="66"/>
      <c r="R96" s="66"/>
      <c r="S96" s="66"/>
      <c r="T96" s="66">
        <v>35670</v>
      </c>
      <c r="U96" s="66"/>
      <c r="V96" s="61">
        <v>2019</v>
      </c>
    </row>
    <row r="97" spans="1:22" s="2" customFormat="1" ht="12.75" customHeight="1" x14ac:dyDescent="0.2">
      <c r="A97" s="61">
        <f t="shared" si="6"/>
        <v>79</v>
      </c>
      <c r="B97" s="64" t="s">
        <v>129</v>
      </c>
      <c r="C97" s="66">
        <f>'Раздел 1'!P97</f>
        <v>35192</v>
      </c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>
        <v>35192</v>
      </c>
      <c r="U97" s="66"/>
      <c r="V97" s="61">
        <v>2019</v>
      </c>
    </row>
    <row r="98" spans="1:22" s="2" customFormat="1" ht="12.75" customHeight="1" x14ac:dyDescent="0.2">
      <c r="A98" s="61">
        <f t="shared" si="6"/>
        <v>80</v>
      </c>
      <c r="B98" s="64" t="s">
        <v>130</v>
      </c>
      <c r="C98" s="66">
        <f>'Раздел 1'!P98</f>
        <v>36699</v>
      </c>
      <c r="D98" s="66"/>
      <c r="E98" s="66"/>
      <c r="F98" s="66"/>
      <c r="G98" s="66"/>
      <c r="H98" s="66"/>
      <c r="I98" s="66"/>
      <c r="J98" s="101"/>
      <c r="K98" s="101"/>
      <c r="L98" s="66"/>
      <c r="M98" s="66"/>
      <c r="N98" s="66"/>
      <c r="O98" s="66"/>
      <c r="P98" s="66"/>
      <c r="Q98" s="66"/>
      <c r="R98" s="66"/>
      <c r="S98" s="66"/>
      <c r="T98" s="66">
        <v>36699</v>
      </c>
      <c r="U98" s="66"/>
      <c r="V98" s="61">
        <v>2019</v>
      </c>
    </row>
    <row r="99" spans="1:22" s="2" customFormat="1" ht="12.75" customHeight="1" x14ac:dyDescent="0.2">
      <c r="A99" s="61">
        <f t="shared" si="6"/>
        <v>81</v>
      </c>
      <c r="B99" s="64" t="s">
        <v>131</v>
      </c>
      <c r="C99" s="66">
        <f>'Раздел 1'!P99</f>
        <v>21733</v>
      </c>
      <c r="D99" s="66"/>
      <c r="E99" s="66"/>
      <c r="F99" s="66"/>
      <c r="G99" s="66"/>
      <c r="H99" s="66"/>
      <c r="I99" s="66"/>
      <c r="J99" s="101"/>
      <c r="K99" s="101"/>
      <c r="L99" s="66"/>
      <c r="M99" s="66"/>
      <c r="N99" s="66"/>
      <c r="O99" s="66"/>
      <c r="P99" s="66"/>
      <c r="Q99" s="66"/>
      <c r="R99" s="66"/>
      <c r="S99" s="66"/>
      <c r="T99" s="66">
        <v>21733</v>
      </c>
      <c r="U99" s="66"/>
      <c r="V99" s="61">
        <v>2019</v>
      </c>
    </row>
    <row r="100" spans="1:22" s="2" customFormat="1" ht="12.75" customHeight="1" x14ac:dyDescent="0.2">
      <c r="A100" s="61">
        <f t="shared" si="6"/>
        <v>82</v>
      </c>
      <c r="B100" s="64" t="s">
        <v>132</v>
      </c>
      <c r="C100" s="66">
        <f>'Раздел 1'!P100</f>
        <v>33745</v>
      </c>
      <c r="D100" s="66"/>
      <c r="E100" s="66"/>
      <c r="F100" s="66"/>
      <c r="G100" s="66"/>
      <c r="H100" s="66"/>
      <c r="I100" s="66"/>
      <c r="J100" s="101"/>
      <c r="K100" s="101"/>
      <c r="L100" s="66"/>
      <c r="M100" s="66"/>
      <c r="N100" s="66"/>
      <c r="O100" s="66"/>
      <c r="P100" s="66"/>
      <c r="Q100" s="66"/>
      <c r="R100" s="66"/>
      <c r="S100" s="66"/>
      <c r="T100" s="66">
        <v>33745</v>
      </c>
      <c r="U100" s="66"/>
      <c r="V100" s="61">
        <v>2019</v>
      </c>
    </row>
    <row r="101" spans="1:22" s="2" customFormat="1" ht="12.75" customHeight="1" x14ac:dyDescent="0.2">
      <c r="A101" s="61">
        <f t="shared" si="6"/>
        <v>83</v>
      </c>
      <c r="B101" s="64" t="s">
        <v>133</v>
      </c>
      <c r="C101" s="66">
        <f>'Раздел 1'!P101</f>
        <v>26762</v>
      </c>
      <c r="D101" s="66"/>
      <c r="E101" s="66"/>
      <c r="F101" s="66"/>
      <c r="G101" s="66"/>
      <c r="H101" s="66"/>
      <c r="I101" s="66"/>
      <c r="J101" s="101"/>
      <c r="K101" s="101"/>
      <c r="L101" s="66"/>
      <c r="M101" s="66"/>
      <c r="N101" s="66"/>
      <c r="O101" s="66"/>
      <c r="P101" s="66"/>
      <c r="Q101" s="66"/>
      <c r="R101" s="66"/>
      <c r="S101" s="66"/>
      <c r="T101" s="66">
        <v>26762</v>
      </c>
      <c r="U101" s="66"/>
      <c r="V101" s="61">
        <v>2019</v>
      </c>
    </row>
    <row r="102" spans="1:22" s="2" customFormat="1" ht="12.75" customHeight="1" x14ac:dyDescent="0.2">
      <c r="A102" s="61">
        <f t="shared" si="6"/>
        <v>84</v>
      </c>
      <c r="B102" s="64" t="s">
        <v>134</v>
      </c>
      <c r="C102" s="66">
        <f>'Раздел 1'!P102</f>
        <v>12659</v>
      </c>
      <c r="D102" s="66"/>
      <c r="E102" s="66"/>
      <c r="F102" s="66"/>
      <c r="G102" s="66"/>
      <c r="H102" s="66"/>
      <c r="I102" s="66"/>
      <c r="J102" s="101"/>
      <c r="K102" s="101"/>
      <c r="L102" s="66"/>
      <c r="M102" s="66"/>
      <c r="N102" s="66"/>
      <c r="O102" s="66"/>
      <c r="P102" s="66"/>
      <c r="Q102" s="66"/>
      <c r="R102" s="66"/>
      <c r="S102" s="66"/>
      <c r="T102" s="66">
        <v>12659</v>
      </c>
      <c r="U102" s="66"/>
      <c r="V102" s="61">
        <v>2019</v>
      </c>
    </row>
    <row r="103" spans="1:22" s="2" customFormat="1" ht="12.75" customHeight="1" x14ac:dyDescent="0.2">
      <c r="A103" s="61">
        <f t="shared" si="6"/>
        <v>85</v>
      </c>
      <c r="B103" s="64" t="s">
        <v>135</v>
      </c>
      <c r="C103" s="66">
        <f>'Раздел 1'!P103</f>
        <v>42519</v>
      </c>
      <c r="D103" s="66"/>
      <c r="E103" s="66"/>
      <c r="F103" s="66"/>
      <c r="G103" s="66"/>
      <c r="H103" s="66"/>
      <c r="I103" s="66"/>
      <c r="J103" s="101"/>
      <c r="K103" s="101"/>
      <c r="L103" s="66"/>
      <c r="M103" s="66"/>
      <c r="N103" s="66"/>
      <c r="O103" s="66"/>
      <c r="P103" s="66"/>
      <c r="Q103" s="66"/>
      <c r="R103" s="66"/>
      <c r="S103" s="66"/>
      <c r="T103" s="66">
        <v>42519</v>
      </c>
      <c r="U103" s="66"/>
      <c r="V103" s="61">
        <v>2019</v>
      </c>
    </row>
    <row r="104" spans="1:22" s="2" customFormat="1" ht="12.75" customHeight="1" x14ac:dyDescent="0.2">
      <c r="A104" s="61">
        <f t="shared" si="6"/>
        <v>86</v>
      </c>
      <c r="B104" s="64" t="s">
        <v>136</v>
      </c>
      <c r="C104" s="66">
        <f>'Раздел 1'!P104</f>
        <v>424840</v>
      </c>
      <c r="D104" s="66"/>
      <c r="E104" s="66"/>
      <c r="F104" s="66"/>
      <c r="G104" s="66"/>
      <c r="H104" s="66"/>
      <c r="I104" s="66"/>
      <c r="J104" s="101"/>
      <c r="K104" s="101"/>
      <c r="L104" s="66"/>
      <c r="M104" s="66"/>
      <c r="N104" s="66"/>
      <c r="O104" s="66"/>
      <c r="P104" s="66"/>
      <c r="Q104" s="66"/>
      <c r="R104" s="66"/>
      <c r="S104" s="66"/>
      <c r="T104" s="66">
        <f>111436+313404</f>
        <v>424840</v>
      </c>
      <c r="U104" s="66"/>
      <c r="V104" s="61">
        <v>2019</v>
      </c>
    </row>
    <row r="105" spans="1:22" s="2" customFormat="1" ht="12.75" customHeight="1" x14ac:dyDescent="0.2">
      <c r="A105" s="61">
        <f t="shared" si="6"/>
        <v>87</v>
      </c>
      <c r="B105" s="64" t="s">
        <v>137</v>
      </c>
      <c r="C105" s="66">
        <f>'Раздел 1'!P105</f>
        <v>47868</v>
      </c>
      <c r="D105" s="66"/>
      <c r="E105" s="66"/>
      <c r="F105" s="66"/>
      <c r="G105" s="66"/>
      <c r="H105" s="66"/>
      <c r="I105" s="66"/>
      <c r="J105" s="101"/>
      <c r="K105" s="101"/>
      <c r="L105" s="66"/>
      <c r="M105" s="66"/>
      <c r="N105" s="66"/>
      <c r="O105" s="66"/>
      <c r="P105" s="66"/>
      <c r="Q105" s="66"/>
      <c r="R105" s="66"/>
      <c r="S105" s="66"/>
      <c r="T105" s="66">
        <v>47868</v>
      </c>
      <c r="U105" s="66"/>
      <c r="V105" s="61">
        <v>2019</v>
      </c>
    </row>
    <row r="106" spans="1:22" s="2" customFormat="1" ht="12.75" customHeight="1" x14ac:dyDescent="0.2">
      <c r="A106" s="61">
        <f t="shared" si="6"/>
        <v>88</v>
      </c>
      <c r="B106" s="64" t="s">
        <v>138</v>
      </c>
      <c r="C106" s="66">
        <f>'Раздел 1'!P106</f>
        <v>26346</v>
      </c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>
        <v>26346</v>
      </c>
      <c r="U106" s="66"/>
      <c r="V106" s="61">
        <v>2019</v>
      </c>
    </row>
    <row r="107" spans="1:22" s="2" customFormat="1" ht="12.75" customHeight="1" x14ac:dyDescent="0.2">
      <c r="A107" s="61">
        <f t="shared" si="6"/>
        <v>89</v>
      </c>
      <c r="B107" s="64" t="s">
        <v>140</v>
      </c>
      <c r="C107" s="66">
        <f>'Раздел 1'!P107</f>
        <v>29195</v>
      </c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>
        <v>29195</v>
      </c>
      <c r="U107" s="66"/>
      <c r="V107" s="61">
        <v>2019</v>
      </c>
    </row>
    <row r="108" spans="1:22" s="2" customFormat="1" ht="12.75" customHeight="1" x14ac:dyDescent="0.2">
      <c r="A108" s="61">
        <f t="shared" si="6"/>
        <v>90</v>
      </c>
      <c r="B108" s="64" t="s">
        <v>142</v>
      </c>
      <c r="C108" s="66">
        <f>'Раздел 1'!P108</f>
        <v>260894.45</v>
      </c>
      <c r="D108" s="66"/>
      <c r="E108" s="66"/>
      <c r="F108" s="66"/>
      <c r="G108" s="66"/>
      <c r="H108" s="66"/>
      <c r="I108" s="66"/>
      <c r="J108" s="101"/>
      <c r="K108" s="101"/>
      <c r="L108" s="66"/>
      <c r="M108" s="66"/>
      <c r="N108" s="66"/>
      <c r="O108" s="66"/>
      <c r="P108" s="66"/>
      <c r="Q108" s="66"/>
      <c r="R108" s="66"/>
      <c r="S108" s="66"/>
      <c r="T108" s="66">
        <v>260894.45</v>
      </c>
      <c r="U108" s="66"/>
      <c r="V108" s="61">
        <v>2019</v>
      </c>
    </row>
    <row r="109" spans="1:22" s="2" customFormat="1" ht="12.75" customHeight="1" x14ac:dyDescent="0.2">
      <c r="A109" s="61">
        <f t="shared" si="6"/>
        <v>91</v>
      </c>
      <c r="B109" s="64" t="s">
        <v>143</v>
      </c>
      <c r="C109" s="66">
        <f>'Раздел 1'!P109</f>
        <v>38114</v>
      </c>
      <c r="D109" s="66"/>
      <c r="E109" s="66"/>
      <c r="F109" s="66"/>
      <c r="G109" s="66"/>
      <c r="H109" s="66"/>
      <c r="I109" s="66"/>
      <c r="J109" s="101"/>
      <c r="K109" s="101"/>
      <c r="L109" s="66"/>
      <c r="M109" s="66"/>
      <c r="N109" s="66"/>
      <c r="O109" s="66"/>
      <c r="P109" s="66"/>
      <c r="Q109" s="66"/>
      <c r="R109" s="66"/>
      <c r="S109" s="66"/>
      <c r="T109" s="66">
        <v>38114</v>
      </c>
      <c r="U109" s="66"/>
      <c r="V109" s="61">
        <v>2019</v>
      </c>
    </row>
    <row r="110" spans="1:22" s="2" customFormat="1" ht="12.75" customHeight="1" x14ac:dyDescent="0.2">
      <c r="A110" s="61">
        <f t="shared" si="6"/>
        <v>92</v>
      </c>
      <c r="B110" s="64" t="s">
        <v>144</v>
      </c>
      <c r="C110" s="66">
        <f>'Раздел 1'!P110</f>
        <v>26346</v>
      </c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>
        <v>26346</v>
      </c>
      <c r="U110" s="66"/>
      <c r="V110" s="61">
        <v>2019</v>
      </c>
    </row>
    <row r="111" spans="1:22" s="2" customFormat="1" ht="12.75" customHeight="1" x14ac:dyDescent="0.2">
      <c r="A111" s="61">
        <f t="shared" si="6"/>
        <v>93</v>
      </c>
      <c r="B111" s="64" t="s">
        <v>145</v>
      </c>
      <c r="C111" s="66">
        <f>'Раздел 1'!P111</f>
        <v>19873</v>
      </c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>
        <v>19873</v>
      </c>
      <c r="U111" s="66"/>
      <c r="V111" s="61">
        <v>2019</v>
      </c>
    </row>
    <row r="112" spans="1:22" s="2" customFormat="1" ht="12.75" customHeight="1" x14ac:dyDescent="0.2">
      <c r="A112" s="61">
        <f t="shared" si="6"/>
        <v>94</v>
      </c>
      <c r="B112" s="64" t="s">
        <v>146</v>
      </c>
      <c r="C112" s="66">
        <f>'Раздел 1'!P112</f>
        <v>24271</v>
      </c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>
        <v>24271</v>
      </c>
      <c r="U112" s="66"/>
      <c r="V112" s="61">
        <v>2019</v>
      </c>
    </row>
    <row r="113" spans="1:22" s="2" customFormat="1" ht="12.75" customHeight="1" x14ac:dyDescent="0.2">
      <c r="A113" s="61">
        <f t="shared" si="6"/>
        <v>95</v>
      </c>
      <c r="B113" s="64" t="s">
        <v>147</v>
      </c>
      <c r="C113" s="66">
        <f>'Раздел 1'!P113</f>
        <v>17428</v>
      </c>
      <c r="D113" s="66"/>
      <c r="E113" s="66"/>
      <c r="F113" s="66"/>
      <c r="G113" s="66"/>
      <c r="H113" s="66"/>
      <c r="I113" s="66"/>
      <c r="J113" s="101"/>
      <c r="K113" s="101"/>
      <c r="L113" s="66"/>
      <c r="M113" s="66"/>
      <c r="N113" s="66"/>
      <c r="O113" s="66"/>
      <c r="P113" s="66"/>
      <c r="Q113" s="66"/>
      <c r="R113" s="66"/>
      <c r="S113" s="66"/>
      <c r="T113" s="66">
        <v>17428</v>
      </c>
      <c r="U113" s="66"/>
      <c r="V113" s="61">
        <v>2019</v>
      </c>
    </row>
    <row r="114" spans="1:22" s="2" customFormat="1" ht="12.75" customHeight="1" x14ac:dyDescent="0.2">
      <c r="A114" s="61">
        <f t="shared" si="6"/>
        <v>96</v>
      </c>
      <c r="B114" s="64" t="s">
        <v>952</v>
      </c>
      <c r="C114" s="66">
        <f>'Раздел 1'!P114</f>
        <v>211496</v>
      </c>
      <c r="D114" s="66"/>
      <c r="E114" s="66"/>
      <c r="F114" s="66"/>
      <c r="G114" s="66"/>
      <c r="H114" s="66"/>
      <c r="I114" s="66"/>
      <c r="J114" s="101"/>
      <c r="K114" s="101"/>
      <c r="L114" s="66"/>
      <c r="M114" s="66"/>
      <c r="N114" s="66"/>
      <c r="O114" s="66"/>
      <c r="P114" s="66"/>
      <c r="Q114" s="66"/>
      <c r="R114" s="66"/>
      <c r="S114" s="66"/>
      <c r="T114" s="66">
        <v>211496</v>
      </c>
      <c r="U114" s="66"/>
      <c r="V114" s="61">
        <v>2019</v>
      </c>
    </row>
    <row r="115" spans="1:22" s="2" customFormat="1" ht="12.75" customHeight="1" x14ac:dyDescent="0.2">
      <c r="A115" s="61">
        <f t="shared" si="6"/>
        <v>97</v>
      </c>
      <c r="B115" s="64" t="s">
        <v>150</v>
      </c>
      <c r="C115" s="66">
        <f>'Раздел 1'!P115</f>
        <v>149237.85999999999</v>
      </c>
      <c r="D115" s="66"/>
      <c r="E115" s="66"/>
      <c r="F115" s="66"/>
      <c r="G115" s="66"/>
      <c r="H115" s="66"/>
      <c r="I115" s="66"/>
      <c r="J115" s="101"/>
      <c r="K115" s="101"/>
      <c r="L115" s="66"/>
      <c r="M115" s="66"/>
      <c r="N115" s="66"/>
      <c r="O115" s="66"/>
      <c r="P115" s="66"/>
      <c r="Q115" s="66"/>
      <c r="R115" s="66"/>
      <c r="S115" s="66"/>
      <c r="T115" s="66">
        <v>149237.85999999999</v>
      </c>
      <c r="U115" s="66"/>
      <c r="V115" s="61">
        <v>2019</v>
      </c>
    </row>
    <row r="116" spans="1:22" s="2" customFormat="1" ht="12.75" customHeight="1" x14ac:dyDescent="0.2">
      <c r="A116" s="61">
        <f t="shared" ref="A116:A147" si="7">1+A115</f>
        <v>98</v>
      </c>
      <c r="B116" s="64" t="s">
        <v>152</v>
      </c>
      <c r="C116" s="66">
        <f>'Раздел 1'!P116</f>
        <v>32414</v>
      </c>
      <c r="D116" s="66"/>
      <c r="E116" s="66"/>
      <c r="F116" s="66"/>
      <c r="G116" s="66"/>
      <c r="H116" s="66"/>
      <c r="I116" s="66"/>
      <c r="J116" s="101"/>
      <c r="K116" s="101"/>
      <c r="L116" s="66"/>
      <c r="M116" s="66"/>
      <c r="N116" s="66"/>
      <c r="O116" s="66"/>
      <c r="P116" s="66"/>
      <c r="Q116" s="66"/>
      <c r="R116" s="66"/>
      <c r="S116" s="66"/>
      <c r="T116" s="66">
        <v>32414</v>
      </c>
      <c r="U116" s="66"/>
      <c r="V116" s="61">
        <v>2019</v>
      </c>
    </row>
    <row r="117" spans="1:22" s="2" customFormat="1" ht="12.75" customHeight="1" x14ac:dyDescent="0.2">
      <c r="A117" s="61">
        <f t="shared" si="7"/>
        <v>99</v>
      </c>
      <c r="B117" s="64" t="s">
        <v>154</v>
      </c>
      <c r="C117" s="66">
        <f>'Раздел 1'!P117</f>
        <v>256927.28</v>
      </c>
      <c r="D117" s="66"/>
      <c r="E117" s="66"/>
      <c r="F117" s="66"/>
      <c r="G117" s="66"/>
      <c r="H117" s="66"/>
      <c r="I117" s="66"/>
      <c r="J117" s="101"/>
      <c r="K117" s="101"/>
      <c r="L117" s="66"/>
      <c r="M117" s="66"/>
      <c r="N117" s="66"/>
      <c r="O117" s="66"/>
      <c r="P117" s="66"/>
      <c r="Q117" s="66"/>
      <c r="R117" s="66"/>
      <c r="S117" s="66"/>
      <c r="T117" s="66">
        <v>256927.28</v>
      </c>
      <c r="U117" s="66"/>
      <c r="V117" s="61">
        <v>2019</v>
      </c>
    </row>
    <row r="118" spans="1:22" s="2" customFormat="1" ht="12.75" customHeight="1" x14ac:dyDescent="0.2">
      <c r="A118" s="61">
        <f t="shared" si="7"/>
        <v>100</v>
      </c>
      <c r="B118" s="64" t="s">
        <v>156</v>
      </c>
      <c r="C118" s="66">
        <f>'Раздел 1'!P118</f>
        <v>69962</v>
      </c>
      <c r="D118" s="66"/>
      <c r="E118" s="66"/>
      <c r="F118" s="66"/>
      <c r="G118" s="66"/>
      <c r="H118" s="66"/>
      <c r="I118" s="66"/>
      <c r="J118" s="101"/>
      <c r="K118" s="101"/>
      <c r="L118" s="66"/>
      <c r="M118" s="66"/>
      <c r="N118" s="66"/>
      <c r="O118" s="66"/>
      <c r="P118" s="66"/>
      <c r="Q118" s="66"/>
      <c r="R118" s="66"/>
      <c r="S118" s="66"/>
      <c r="T118" s="66">
        <v>69962</v>
      </c>
      <c r="U118" s="66"/>
      <c r="V118" s="61">
        <v>2019</v>
      </c>
    </row>
    <row r="119" spans="1:22" s="72" customFormat="1" ht="12.75" customHeight="1" x14ac:dyDescent="0.2">
      <c r="A119" s="61">
        <f t="shared" si="7"/>
        <v>101</v>
      </c>
      <c r="B119" s="64" t="s">
        <v>157</v>
      </c>
      <c r="C119" s="66">
        <f>'Раздел 1'!P119</f>
        <v>680998.63</v>
      </c>
      <c r="D119" s="66"/>
      <c r="E119" s="66"/>
      <c r="F119" s="66"/>
      <c r="G119" s="66"/>
      <c r="H119" s="66"/>
      <c r="I119" s="66"/>
      <c r="J119" s="101"/>
      <c r="K119" s="101"/>
      <c r="L119" s="66"/>
      <c r="M119" s="66"/>
      <c r="N119" s="66"/>
      <c r="O119" s="66"/>
      <c r="P119" s="66"/>
      <c r="Q119" s="66"/>
      <c r="R119" s="66"/>
      <c r="S119" s="66"/>
      <c r="T119" s="66">
        <f>526781+154217.63</f>
        <v>680998.63</v>
      </c>
      <c r="U119" s="66"/>
      <c r="V119" s="61">
        <v>2019</v>
      </c>
    </row>
    <row r="120" spans="1:22" s="2" customFormat="1" ht="12.75" customHeight="1" x14ac:dyDescent="0.2">
      <c r="A120" s="61">
        <f t="shared" si="7"/>
        <v>102</v>
      </c>
      <c r="B120" s="64" t="s">
        <v>159</v>
      </c>
      <c r="C120" s="66">
        <f>'Раздел 1'!P120</f>
        <v>54421</v>
      </c>
      <c r="D120" s="66"/>
      <c r="E120" s="66"/>
      <c r="F120" s="66"/>
      <c r="G120" s="66"/>
      <c r="H120" s="66"/>
      <c r="I120" s="66"/>
      <c r="J120" s="101"/>
      <c r="K120" s="101"/>
      <c r="L120" s="66"/>
      <c r="M120" s="66"/>
      <c r="N120" s="66"/>
      <c r="O120" s="66"/>
      <c r="P120" s="66"/>
      <c r="Q120" s="66"/>
      <c r="R120" s="66"/>
      <c r="S120" s="66"/>
      <c r="T120" s="66">
        <v>54421</v>
      </c>
      <c r="U120" s="66"/>
      <c r="V120" s="61">
        <v>2019</v>
      </c>
    </row>
    <row r="121" spans="1:22" s="72" customFormat="1" ht="12.75" customHeight="1" x14ac:dyDescent="0.2">
      <c r="A121" s="61">
        <f t="shared" si="7"/>
        <v>103</v>
      </c>
      <c r="B121" s="64" t="s">
        <v>160</v>
      </c>
      <c r="C121" s="66">
        <f>'Раздел 1'!P121</f>
        <v>90735</v>
      </c>
      <c r="D121" s="66"/>
      <c r="E121" s="66"/>
      <c r="F121" s="66"/>
      <c r="G121" s="66"/>
      <c r="H121" s="66"/>
      <c r="I121" s="66"/>
      <c r="J121" s="101"/>
      <c r="K121" s="101"/>
      <c r="L121" s="66"/>
      <c r="M121" s="66"/>
      <c r="N121" s="66"/>
      <c r="O121" s="66"/>
      <c r="P121" s="66"/>
      <c r="Q121" s="66"/>
      <c r="R121" s="66"/>
      <c r="S121" s="66"/>
      <c r="T121" s="66">
        <v>90735</v>
      </c>
      <c r="U121" s="66"/>
      <c r="V121" s="61">
        <v>2019</v>
      </c>
    </row>
    <row r="122" spans="1:22" s="2" customFormat="1" ht="12.75" customHeight="1" x14ac:dyDescent="0.2">
      <c r="A122" s="61">
        <f t="shared" si="7"/>
        <v>104</v>
      </c>
      <c r="B122" s="64" t="s">
        <v>161</v>
      </c>
      <c r="C122" s="66">
        <f>'Раздел 1'!P122</f>
        <v>372965</v>
      </c>
      <c r="D122" s="66"/>
      <c r="E122" s="66"/>
      <c r="F122" s="66"/>
      <c r="G122" s="66"/>
      <c r="H122" s="66"/>
      <c r="I122" s="66"/>
      <c r="J122" s="101"/>
      <c r="K122" s="101"/>
      <c r="L122" s="66"/>
      <c r="M122" s="66"/>
      <c r="N122" s="66"/>
      <c r="O122" s="66"/>
      <c r="P122" s="66"/>
      <c r="Q122" s="66"/>
      <c r="R122" s="66"/>
      <c r="S122" s="66"/>
      <c r="T122" s="66">
        <v>372965</v>
      </c>
      <c r="U122" s="66"/>
      <c r="V122" s="61">
        <v>2019</v>
      </c>
    </row>
    <row r="123" spans="1:22" s="2" customFormat="1" ht="12.75" customHeight="1" x14ac:dyDescent="0.2">
      <c r="A123" s="61">
        <f t="shared" si="7"/>
        <v>105</v>
      </c>
      <c r="B123" s="64" t="s">
        <v>164</v>
      </c>
      <c r="C123" s="66">
        <f>'Раздел 1'!P123</f>
        <v>380126</v>
      </c>
      <c r="D123" s="66"/>
      <c r="E123" s="66"/>
      <c r="F123" s="66"/>
      <c r="G123" s="66"/>
      <c r="H123" s="66"/>
      <c r="I123" s="66"/>
      <c r="J123" s="101"/>
      <c r="K123" s="101"/>
      <c r="L123" s="66"/>
      <c r="M123" s="66"/>
      <c r="N123" s="66"/>
      <c r="O123" s="66"/>
      <c r="P123" s="66"/>
      <c r="Q123" s="66"/>
      <c r="R123" s="66"/>
      <c r="S123" s="66"/>
      <c r="T123" s="66">
        <v>380126</v>
      </c>
      <c r="U123" s="66"/>
      <c r="V123" s="61">
        <v>2019</v>
      </c>
    </row>
    <row r="124" spans="1:22" s="2" customFormat="1" ht="12.75" customHeight="1" x14ac:dyDescent="0.2">
      <c r="A124" s="61">
        <f t="shared" si="7"/>
        <v>106</v>
      </c>
      <c r="B124" s="64" t="s">
        <v>166</v>
      </c>
      <c r="C124" s="66">
        <f>'Раздел 1'!P124</f>
        <v>497351.68199999997</v>
      </c>
      <c r="D124" s="66"/>
      <c r="E124" s="66"/>
      <c r="F124" s="66"/>
      <c r="G124" s="66"/>
      <c r="H124" s="66"/>
      <c r="I124" s="66"/>
      <c r="J124" s="101"/>
      <c r="K124" s="101"/>
      <c r="L124" s="66"/>
      <c r="M124" s="66"/>
      <c r="N124" s="66"/>
      <c r="O124" s="66"/>
      <c r="P124" s="66"/>
      <c r="Q124" s="66"/>
      <c r="R124" s="66"/>
      <c r="S124" s="66"/>
      <c r="T124" s="66">
        <v>497351.68199999997</v>
      </c>
      <c r="U124" s="66"/>
      <c r="V124" s="61">
        <v>2019</v>
      </c>
    </row>
    <row r="125" spans="1:22" s="2" customFormat="1" ht="12.75" customHeight="1" x14ac:dyDescent="0.2">
      <c r="A125" s="61">
        <f t="shared" si="7"/>
        <v>107</v>
      </c>
      <c r="B125" s="64" t="s">
        <v>168</v>
      </c>
      <c r="C125" s="66">
        <f>'Раздел 1'!P125</f>
        <v>43199</v>
      </c>
      <c r="D125" s="66"/>
      <c r="E125" s="66"/>
      <c r="F125" s="66"/>
      <c r="G125" s="66"/>
      <c r="H125" s="66"/>
      <c r="I125" s="66"/>
      <c r="J125" s="101"/>
      <c r="K125" s="101"/>
      <c r="L125" s="66"/>
      <c r="M125" s="66"/>
      <c r="N125" s="66"/>
      <c r="O125" s="66"/>
      <c r="P125" s="66"/>
      <c r="Q125" s="66"/>
      <c r="R125" s="66"/>
      <c r="S125" s="66"/>
      <c r="T125" s="66">
        <v>43199</v>
      </c>
      <c r="U125" s="66"/>
      <c r="V125" s="61">
        <v>2019</v>
      </c>
    </row>
    <row r="126" spans="1:22" s="2" customFormat="1" ht="12.75" customHeight="1" x14ac:dyDescent="0.2">
      <c r="A126" s="61">
        <f t="shared" si="7"/>
        <v>108</v>
      </c>
      <c r="B126" s="64" t="s">
        <v>169</v>
      </c>
      <c r="C126" s="66">
        <f>'Раздел 1'!P126</f>
        <v>37083</v>
      </c>
      <c r="D126" s="66"/>
      <c r="E126" s="66"/>
      <c r="F126" s="66"/>
      <c r="G126" s="66"/>
      <c r="H126" s="66"/>
      <c r="I126" s="66"/>
      <c r="J126" s="101"/>
      <c r="K126" s="101"/>
      <c r="L126" s="66"/>
      <c r="M126" s="66"/>
      <c r="N126" s="66"/>
      <c r="O126" s="66"/>
      <c r="P126" s="66"/>
      <c r="Q126" s="66"/>
      <c r="R126" s="66"/>
      <c r="S126" s="66"/>
      <c r="T126" s="66">
        <v>37083</v>
      </c>
      <c r="U126" s="66"/>
      <c r="V126" s="61">
        <v>2019</v>
      </c>
    </row>
    <row r="127" spans="1:22" s="2" customFormat="1" ht="12.75" customHeight="1" x14ac:dyDescent="0.2">
      <c r="A127" s="61">
        <f t="shared" si="7"/>
        <v>109</v>
      </c>
      <c r="B127" s="64" t="s">
        <v>170</v>
      </c>
      <c r="C127" s="66">
        <f>'Раздел 1'!P127</f>
        <v>102706.2</v>
      </c>
      <c r="D127" s="66"/>
      <c r="E127" s="66"/>
      <c r="F127" s="66"/>
      <c r="G127" s="66"/>
      <c r="H127" s="66"/>
      <c r="I127" s="66"/>
      <c r="J127" s="101"/>
      <c r="K127" s="101"/>
      <c r="L127" s="66"/>
      <c r="M127" s="66"/>
      <c r="N127" s="66"/>
      <c r="O127" s="66"/>
      <c r="P127" s="66"/>
      <c r="Q127" s="66"/>
      <c r="R127" s="66"/>
      <c r="S127" s="66"/>
      <c r="T127" s="66">
        <v>102706.2</v>
      </c>
      <c r="U127" s="66"/>
      <c r="V127" s="61">
        <v>2019</v>
      </c>
    </row>
    <row r="128" spans="1:22" s="2" customFormat="1" ht="12.75" customHeight="1" x14ac:dyDescent="0.2">
      <c r="A128" s="61">
        <f t="shared" si="7"/>
        <v>110</v>
      </c>
      <c r="B128" s="64" t="s">
        <v>172</v>
      </c>
      <c r="C128" s="66">
        <f>'Раздел 1'!P128</f>
        <v>529186</v>
      </c>
      <c r="D128" s="66"/>
      <c r="E128" s="66"/>
      <c r="F128" s="66"/>
      <c r="G128" s="66"/>
      <c r="H128" s="66"/>
      <c r="I128" s="66"/>
      <c r="J128" s="101"/>
      <c r="K128" s="101"/>
      <c r="L128" s="66"/>
      <c r="M128" s="66"/>
      <c r="N128" s="66"/>
      <c r="O128" s="66"/>
      <c r="P128" s="66"/>
      <c r="Q128" s="66"/>
      <c r="R128" s="66"/>
      <c r="S128" s="66"/>
      <c r="T128" s="66">
        <f>417750+111436</f>
        <v>529186</v>
      </c>
      <c r="U128" s="66"/>
      <c r="V128" s="61">
        <v>2019</v>
      </c>
    </row>
    <row r="129" spans="1:22" s="2" customFormat="1" ht="12.75" customHeight="1" x14ac:dyDescent="0.2">
      <c r="A129" s="61">
        <f t="shared" si="7"/>
        <v>111</v>
      </c>
      <c r="B129" s="64" t="s">
        <v>173</v>
      </c>
      <c r="C129" s="66">
        <f>'Раздел 1'!P129</f>
        <v>24754</v>
      </c>
      <c r="D129" s="66"/>
      <c r="E129" s="66"/>
      <c r="F129" s="66"/>
      <c r="G129" s="66"/>
      <c r="H129" s="66"/>
      <c r="I129" s="66"/>
      <c r="J129" s="101"/>
      <c r="K129" s="101"/>
      <c r="L129" s="66"/>
      <c r="M129" s="66"/>
      <c r="N129" s="66"/>
      <c r="O129" s="66"/>
      <c r="P129" s="66"/>
      <c r="Q129" s="66"/>
      <c r="R129" s="66"/>
      <c r="S129" s="66"/>
      <c r="T129" s="66">
        <v>24754</v>
      </c>
      <c r="U129" s="66"/>
      <c r="V129" s="61">
        <v>2019</v>
      </c>
    </row>
    <row r="130" spans="1:22" s="2" customFormat="1" ht="12.75" customHeight="1" x14ac:dyDescent="0.2">
      <c r="A130" s="61">
        <f t="shared" si="7"/>
        <v>112</v>
      </c>
      <c r="B130" s="64" t="s">
        <v>174</v>
      </c>
      <c r="C130" s="66">
        <f>'Раздел 1'!P130</f>
        <v>34705</v>
      </c>
      <c r="D130" s="66"/>
      <c r="E130" s="66"/>
      <c r="F130" s="66"/>
      <c r="G130" s="66"/>
      <c r="H130" s="66"/>
      <c r="I130" s="66"/>
      <c r="J130" s="101"/>
      <c r="K130" s="101"/>
      <c r="L130" s="66"/>
      <c r="M130" s="66"/>
      <c r="N130" s="66"/>
      <c r="O130" s="66"/>
      <c r="P130" s="66"/>
      <c r="Q130" s="66"/>
      <c r="R130" s="66"/>
      <c r="S130" s="66"/>
      <c r="T130" s="66">
        <v>34705</v>
      </c>
      <c r="U130" s="66"/>
      <c r="V130" s="61">
        <v>2019</v>
      </c>
    </row>
    <row r="131" spans="1:22" s="2" customFormat="1" ht="12.75" customHeight="1" x14ac:dyDescent="0.2">
      <c r="A131" s="61">
        <f t="shared" si="7"/>
        <v>113</v>
      </c>
      <c r="B131" s="64" t="s">
        <v>175</v>
      </c>
      <c r="C131" s="66">
        <f>'Раздел 1'!P131</f>
        <v>33831</v>
      </c>
      <c r="D131" s="66"/>
      <c r="E131" s="66"/>
      <c r="F131" s="66"/>
      <c r="G131" s="66"/>
      <c r="H131" s="66"/>
      <c r="I131" s="66"/>
      <c r="J131" s="101"/>
      <c r="K131" s="101"/>
      <c r="L131" s="66"/>
      <c r="M131" s="66"/>
      <c r="N131" s="66"/>
      <c r="O131" s="66"/>
      <c r="P131" s="66"/>
      <c r="Q131" s="66"/>
      <c r="R131" s="66"/>
      <c r="S131" s="66"/>
      <c r="T131" s="66">
        <v>33831</v>
      </c>
      <c r="U131" s="66"/>
      <c r="V131" s="61">
        <v>2019</v>
      </c>
    </row>
    <row r="132" spans="1:22" s="2" customFormat="1" ht="12.75" customHeight="1" x14ac:dyDescent="0.2">
      <c r="A132" s="61">
        <f t="shared" si="7"/>
        <v>114</v>
      </c>
      <c r="B132" s="64" t="s">
        <v>176</v>
      </c>
      <c r="C132" s="66">
        <f>'Раздел 1'!P132</f>
        <v>33831</v>
      </c>
      <c r="D132" s="66"/>
      <c r="E132" s="66"/>
      <c r="F132" s="66"/>
      <c r="G132" s="66"/>
      <c r="H132" s="66"/>
      <c r="I132" s="66"/>
      <c r="J132" s="101"/>
      <c r="K132" s="101"/>
      <c r="L132" s="66"/>
      <c r="M132" s="66"/>
      <c r="N132" s="66"/>
      <c r="O132" s="66"/>
      <c r="P132" s="66"/>
      <c r="Q132" s="66"/>
      <c r="R132" s="66"/>
      <c r="S132" s="66"/>
      <c r="T132" s="66">
        <v>33831</v>
      </c>
      <c r="U132" s="66"/>
      <c r="V132" s="61">
        <v>2019</v>
      </c>
    </row>
    <row r="133" spans="1:22" s="2" customFormat="1" ht="12.75" customHeight="1" x14ac:dyDescent="0.2">
      <c r="A133" s="61">
        <f t="shared" si="7"/>
        <v>115</v>
      </c>
      <c r="B133" s="64" t="s">
        <v>177</v>
      </c>
      <c r="C133" s="66">
        <f>'Раздел 1'!P133</f>
        <v>465154.88</v>
      </c>
      <c r="D133" s="66"/>
      <c r="E133" s="66"/>
      <c r="F133" s="66"/>
      <c r="G133" s="66"/>
      <c r="H133" s="66"/>
      <c r="I133" s="66"/>
      <c r="J133" s="101"/>
      <c r="K133" s="101"/>
      <c r="L133" s="66"/>
      <c r="M133" s="66"/>
      <c r="N133" s="66"/>
      <c r="O133" s="66"/>
      <c r="P133" s="66"/>
      <c r="Q133" s="66"/>
      <c r="R133" s="66"/>
      <c r="S133" s="66"/>
      <c r="T133" s="66">
        <v>465154.88</v>
      </c>
      <c r="U133" s="66"/>
      <c r="V133" s="61">
        <v>2019</v>
      </c>
    </row>
    <row r="134" spans="1:22" s="2" customFormat="1" ht="12.75" customHeight="1" x14ac:dyDescent="0.2">
      <c r="A134" s="61">
        <f t="shared" si="7"/>
        <v>116</v>
      </c>
      <c r="B134" s="64" t="s">
        <v>178</v>
      </c>
      <c r="C134" s="66">
        <f>'Раздел 1'!P134</f>
        <v>122283.15</v>
      </c>
      <c r="D134" s="66"/>
      <c r="E134" s="66"/>
      <c r="F134" s="66"/>
      <c r="G134" s="66"/>
      <c r="H134" s="66"/>
      <c r="I134" s="66"/>
      <c r="J134" s="101"/>
      <c r="K134" s="101"/>
      <c r="L134" s="66"/>
      <c r="M134" s="66"/>
      <c r="N134" s="66"/>
      <c r="O134" s="66"/>
      <c r="P134" s="66"/>
      <c r="Q134" s="66"/>
      <c r="R134" s="66"/>
      <c r="S134" s="66"/>
      <c r="T134" s="66">
        <v>122283.15</v>
      </c>
      <c r="U134" s="66"/>
      <c r="V134" s="61">
        <v>2019</v>
      </c>
    </row>
    <row r="135" spans="1:22" s="2" customFormat="1" ht="12.75" customHeight="1" x14ac:dyDescent="0.2">
      <c r="A135" s="61">
        <f t="shared" si="7"/>
        <v>117</v>
      </c>
      <c r="B135" s="64" t="s">
        <v>179</v>
      </c>
      <c r="C135" s="66">
        <f>'Раздел 1'!P135</f>
        <v>130340.44</v>
      </c>
      <c r="D135" s="66"/>
      <c r="E135" s="66"/>
      <c r="F135" s="66"/>
      <c r="G135" s="66"/>
      <c r="H135" s="66"/>
      <c r="I135" s="66"/>
      <c r="J135" s="101"/>
      <c r="K135" s="101"/>
      <c r="L135" s="66"/>
      <c r="M135" s="66"/>
      <c r="N135" s="66"/>
      <c r="O135" s="66"/>
      <c r="P135" s="66"/>
      <c r="Q135" s="66"/>
      <c r="R135" s="66"/>
      <c r="S135" s="66"/>
      <c r="T135" s="66">
        <v>130340.44</v>
      </c>
      <c r="U135" s="66"/>
      <c r="V135" s="61">
        <v>2019</v>
      </c>
    </row>
    <row r="136" spans="1:22" s="2" customFormat="1" ht="12.75" customHeight="1" x14ac:dyDescent="0.2">
      <c r="A136" s="61">
        <f t="shared" si="7"/>
        <v>118</v>
      </c>
      <c r="B136" s="64" t="s">
        <v>180</v>
      </c>
      <c r="C136" s="66">
        <f>'Раздел 1'!P136</f>
        <v>129175.53</v>
      </c>
      <c r="D136" s="66"/>
      <c r="E136" s="66"/>
      <c r="F136" s="66"/>
      <c r="G136" s="66"/>
      <c r="H136" s="66"/>
      <c r="I136" s="66"/>
      <c r="J136" s="101"/>
      <c r="K136" s="101"/>
      <c r="L136" s="66"/>
      <c r="M136" s="66"/>
      <c r="N136" s="66"/>
      <c r="O136" s="66"/>
      <c r="P136" s="66"/>
      <c r="Q136" s="66"/>
      <c r="R136" s="66"/>
      <c r="S136" s="66"/>
      <c r="T136" s="66">
        <v>129175.53</v>
      </c>
      <c r="U136" s="66"/>
      <c r="V136" s="61">
        <v>2019</v>
      </c>
    </row>
    <row r="137" spans="1:22" s="2" customFormat="1" ht="12.75" customHeight="1" x14ac:dyDescent="0.2">
      <c r="A137" s="61">
        <f t="shared" si="7"/>
        <v>119</v>
      </c>
      <c r="B137" s="64" t="s">
        <v>181</v>
      </c>
      <c r="C137" s="66">
        <f>'Раздел 1'!P137</f>
        <v>127136.94</v>
      </c>
      <c r="D137" s="66"/>
      <c r="E137" s="66"/>
      <c r="F137" s="66"/>
      <c r="G137" s="66"/>
      <c r="H137" s="66"/>
      <c r="I137" s="66"/>
      <c r="J137" s="101"/>
      <c r="K137" s="101"/>
      <c r="L137" s="66"/>
      <c r="M137" s="66"/>
      <c r="N137" s="66"/>
      <c r="O137" s="66"/>
      <c r="P137" s="66"/>
      <c r="Q137" s="66"/>
      <c r="R137" s="66"/>
      <c r="S137" s="66"/>
      <c r="T137" s="66">
        <v>127136.94</v>
      </c>
      <c r="U137" s="66"/>
      <c r="V137" s="61">
        <v>2019</v>
      </c>
    </row>
    <row r="138" spans="1:22" s="2" customFormat="1" ht="12.75" customHeight="1" x14ac:dyDescent="0.2">
      <c r="A138" s="61">
        <f t="shared" si="7"/>
        <v>120</v>
      </c>
      <c r="B138" s="64" t="s">
        <v>182</v>
      </c>
      <c r="C138" s="66">
        <f>'Раздел 1'!P138</f>
        <v>31150</v>
      </c>
      <c r="D138" s="66"/>
      <c r="E138" s="66"/>
      <c r="F138" s="66"/>
      <c r="G138" s="66"/>
      <c r="H138" s="66"/>
      <c r="I138" s="66"/>
      <c r="J138" s="101"/>
      <c r="K138" s="101"/>
      <c r="L138" s="66"/>
      <c r="M138" s="66"/>
      <c r="N138" s="66"/>
      <c r="O138" s="66"/>
      <c r="P138" s="66"/>
      <c r="Q138" s="66"/>
      <c r="R138" s="66"/>
      <c r="S138" s="66"/>
      <c r="T138" s="66">
        <v>31150</v>
      </c>
      <c r="U138" s="66"/>
      <c r="V138" s="61">
        <v>2019</v>
      </c>
    </row>
    <row r="139" spans="1:22" s="2" customFormat="1" ht="12.75" customHeight="1" x14ac:dyDescent="0.2">
      <c r="A139" s="61">
        <f t="shared" si="7"/>
        <v>121</v>
      </c>
      <c r="B139" s="64" t="s">
        <v>184</v>
      </c>
      <c r="C139" s="66">
        <f>'Раздел 1'!P139</f>
        <v>61804.93</v>
      </c>
      <c r="D139" s="66"/>
      <c r="E139" s="66"/>
      <c r="F139" s="66"/>
      <c r="G139" s="66"/>
      <c r="H139" s="66"/>
      <c r="I139" s="66"/>
      <c r="J139" s="101"/>
      <c r="K139" s="101"/>
      <c r="L139" s="66"/>
      <c r="M139" s="66"/>
      <c r="N139" s="66"/>
      <c r="O139" s="66"/>
      <c r="P139" s="66"/>
      <c r="Q139" s="66"/>
      <c r="R139" s="66"/>
      <c r="S139" s="66"/>
      <c r="T139" s="66">
        <v>61804.93</v>
      </c>
      <c r="U139" s="66"/>
      <c r="V139" s="61">
        <v>2019</v>
      </c>
    </row>
    <row r="140" spans="1:22" s="2" customFormat="1" ht="12.75" customHeight="1" x14ac:dyDescent="0.2">
      <c r="A140" s="61">
        <f t="shared" si="7"/>
        <v>122</v>
      </c>
      <c r="B140" s="64" t="s">
        <v>185</v>
      </c>
      <c r="C140" s="66">
        <f>'Раздел 1'!P140</f>
        <v>39216</v>
      </c>
      <c r="D140" s="66"/>
      <c r="E140" s="66"/>
      <c r="F140" s="66"/>
      <c r="G140" s="66"/>
      <c r="H140" s="66"/>
      <c r="I140" s="66"/>
      <c r="J140" s="101"/>
      <c r="K140" s="101"/>
      <c r="L140" s="66"/>
      <c r="M140" s="66"/>
      <c r="N140" s="66"/>
      <c r="O140" s="66"/>
      <c r="P140" s="66"/>
      <c r="Q140" s="66"/>
      <c r="R140" s="66"/>
      <c r="S140" s="66"/>
      <c r="T140" s="66">
        <v>39216</v>
      </c>
      <c r="U140" s="66"/>
      <c r="V140" s="61">
        <v>2019</v>
      </c>
    </row>
    <row r="141" spans="1:22" s="72" customFormat="1" ht="12.75" customHeight="1" x14ac:dyDescent="0.2">
      <c r="A141" s="61">
        <f t="shared" si="7"/>
        <v>123</v>
      </c>
      <c r="B141" s="64" t="s">
        <v>186</v>
      </c>
      <c r="C141" s="66">
        <f>'Раздел 1'!P141</f>
        <v>185901</v>
      </c>
      <c r="D141" s="66"/>
      <c r="E141" s="66"/>
      <c r="F141" s="66"/>
      <c r="G141" s="66"/>
      <c r="H141" s="66"/>
      <c r="I141" s="66"/>
      <c r="J141" s="101"/>
      <c r="K141" s="101"/>
      <c r="L141" s="66"/>
      <c r="M141" s="66"/>
      <c r="N141" s="66"/>
      <c r="O141" s="66"/>
      <c r="P141" s="66"/>
      <c r="Q141" s="66"/>
      <c r="R141" s="66"/>
      <c r="S141" s="66"/>
      <c r="T141" s="66">
        <v>185901</v>
      </c>
      <c r="U141" s="66"/>
      <c r="V141" s="61">
        <v>2019</v>
      </c>
    </row>
    <row r="142" spans="1:22" s="2" customFormat="1" ht="12.75" customHeight="1" x14ac:dyDescent="0.2">
      <c r="A142" s="61">
        <f t="shared" si="7"/>
        <v>124</v>
      </c>
      <c r="B142" s="64" t="s">
        <v>187</v>
      </c>
      <c r="C142" s="66">
        <f>'Раздел 1'!P142</f>
        <v>203212.01</v>
      </c>
      <c r="D142" s="66"/>
      <c r="E142" s="66"/>
      <c r="F142" s="66"/>
      <c r="G142" s="66"/>
      <c r="H142" s="66"/>
      <c r="I142" s="66"/>
      <c r="J142" s="101"/>
      <c r="K142" s="101"/>
      <c r="L142" s="66"/>
      <c r="M142" s="66"/>
      <c r="N142" s="66"/>
      <c r="O142" s="66"/>
      <c r="P142" s="66"/>
      <c r="Q142" s="66"/>
      <c r="R142" s="66"/>
      <c r="S142" s="66"/>
      <c r="T142" s="66">
        <v>203212.01</v>
      </c>
      <c r="U142" s="66"/>
      <c r="V142" s="61">
        <v>2019</v>
      </c>
    </row>
    <row r="143" spans="1:22" s="2" customFormat="1" ht="12.75" customHeight="1" x14ac:dyDescent="0.2">
      <c r="A143" s="61">
        <f t="shared" si="7"/>
        <v>125</v>
      </c>
      <c r="B143" s="64" t="s">
        <v>189</v>
      </c>
      <c r="C143" s="66">
        <f>'Раздел 1'!P143</f>
        <v>75234</v>
      </c>
      <c r="D143" s="66"/>
      <c r="E143" s="66"/>
      <c r="F143" s="66"/>
      <c r="G143" s="66"/>
      <c r="H143" s="66"/>
      <c r="I143" s="66"/>
      <c r="J143" s="101"/>
      <c r="K143" s="101"/>
      <c r="L143" s="66"/>
      <c r="M143" s="66"/>
      <c r="N143" s="66"/>
      <c r="O143" s="66"/>
      <c r="P143" s="66"/>
      <c r="Q143" s="66"/>
      <c r="R143" s="66"/>
      <c r="S143" s="66"/>
      <c r="T143" s="66">
        <v>75234</v>
      </c>
      <c r="U143" s="66"/>
      <c r="V143" s="61">
        <v>2019</v>
      </c>
    </row>
    <row r="144" spans="1:22" s="2" customFormat="1" ht="12.75" customHeight="1" x14ac:dyDescent="0.2">
      <c r="A144" s="61">
        <f t="shared" si="7"/>
        <v>126</v>
      </c>
      <c r="B144" s="64" t="s">
        <v>190</v>
      </c>
      <c r="C144" s="66">
        <f>'Раздел 1'!P144</f>
        <v>68767.240000000005</v>
      </c>
      <c r="D144" s="66"/>
      <c r="E144" s="66"/>
      <c r="F144" s="66"/>
      <c r="G144" s="66"/>
      <c r="H144" s="66"/>
      <c r="I144" s="66"/>
      <c r="J144" s="101"/>
      <c r="K144" s="101"/>
      <c r="L144" s="66"/>
      <c r="M144" s="66"/>
      <c r="N144" s="66"/>
      <c r="O144" s="66"/>
      <c r="P144" s="66"/>
      <c r="Q144" s="66"/>
      <c r="R144" s="66"/>
      <c r="S144" s="66"/>
      <c r="T144" s="66">
        <v>68767.240000000005</v>
      </c>
      <c r="U144" s="66"/>
      <c r="V144" s="61">
        <v>2019</v>
      </c>
    </row>
    <row r="145" spans="1:22" s="2" customFormat="1" ht="12.75" customHeight="1" x14ac:dyDescent="0.2">
      <c r="A145" s="61">
        <f t="shared" si="7"/>
        <v>127</v>
      </c>
      <c r="B145" s="64" t="s">
        <v>191</v>
      </c>
      <c r="C145" s="66">
        <f>'Раздел 1'!P145</f>
        <v>581497.93999999994</v>
      </c>
      <c r="D145" s="66"/>
      <c r="E145" s="66"/>
      <c r="F145" s="66"/>
      <c r="G145" s="66"/>
      <c r="H145" s="66"/>
      <c r="I145" s="66"/>
      <c r="J145" s="101"/>
      <c r="K145" s="101"/>
      <c r="L145" s="66"/>
      <c r="M145" s="66"/>
      <c r="N145" s="66"/>
      <c r="O145" s="66"/>
      <c r="P145" s="66"/>
      <c r="Q145" s="66"/>
      <c r="R145" s="66"/>
      <c r="S145" s="66"/>
      <c r="T145" s="66">
        <v>581497.93999999994</v>
      </c>
      <c r="U145" s="66"/>
      <c r="V145" s="61">
        <v>2019</v>
      </c>
    </row>
    <row r="146" spans="1:22" s="2" customFormat="1" ht="12.75" customHeight="1" x14ac:dyDescent="0.2">
      <c r="A146" s="61">
        <f t="shared" si="7"/>
        <v>128</v>
      </c>
      <c r="B146" s="64" t="s">
        <v>193</v>
      </c>
      <c r="C146" s="66">
        <f>'Раздел 1'!P146</f>
        <v>1883951.79</v>
      </c>
      <c r="D146" s="66">
        <f>C146*0.07</f>
        <v>131876.62530000001</v>
      </c>
      <c r="E146" s="66"/>
      <c r="F146" s="66"/>
      <c r="G146" s="66"/>
      <c r="H146" s="66"/>
      <c r="I146" s="66"/>
      <c r="J146" s="101"/>
      <c r="K146" s="101"/>
      <c r="L146" s="66"/>
      <c r="M146" s="66">
        <f>C146*0.25</f>
        <v>470987.94750000001</v>
      </c>
      <c r="N146" s="66"/>
      <c r="O146" s="66"/>
      <c r="P146" s="66"/>
      <c r="Q146" s="66">
        <f>C146-D146-M146-R146-U146</f>
        <v>1146573.0593940001</v>
      </c>
      <c r="R146" s="66">
        <f>C146*0.05</f>
        <v>94197.589500000002</v>
      </c>
      <c r="S146" s="66"/>
      <c r="T146" s="66"/>
      <c r="U146" s="66">
        <f>C146*0.0214</f>
        <v>40316.568306000001</v>
      </c>
      <c r="V146" s="61">
        <v>2019</v>
      </c>
    </row>
    <row r="147" spans="1:22" s="2" customFormat="1" ht="12.75" customHeight="1" x14ac:dyDescent="0.2">
      <c r="A147" s="61">
        <f t="shared" si="7"/>
        <v>129</v>
      </c>
      <c r="B147" s="64" t="s">
        <v>953</v>
      </c>
      <c r="C147" s="66">
        <f>'Раздел 1'!P147</f>
        <v>1493091.9</v>
      </c>
      <c r="D147" s="66">
        <v>12096.58</v>
      </c>
      <c r="E147" s="66"/>
      <c r="F147" s="66"/>
      <c r="G147" s="66"/>
      <c r="H147" s="66"/>
      <c r="I147" s="66"/>
      <c r="J147" s="101"/>
      <c r="K147" s="101"/>
      <c r="L147" s="66"/>
      <c r="M147" s="66">
        <v>636718.65</v>
      </c>
      <c r="N147" s="66"/>
      <c r="O147" s="66"/>
      <c r="P147" s="66"/>
      <c r="Q147" s="66">
        <v>844276.67</v>
      </c>
      <c r="R147" s="66"/>
      <c r="S147" s="66"/>
      <c r="T147" s="66"/>
      <c r="U147" s="66"/>
      <c r="V147" s="61">
        <v>2019</v>
      </c>
    </row>
    <row r="148" spans="1:22" s="2" customFormat="1" ht="12.75" customHeight="1" x14ac:dyDescent="0.2">
      <c r="A148" s="61">
        <f t="shared" ref="A148:A169" si="8">1+A147</f>
        <v>130</v>
      </c>
      <c r="B148" s="64" t="s">
        <v>197</v>
      </c>
      <c r="C148" s="66">
        <f>'Раздел 1'!P148</f>
        <v>5897462.4408</v>
      </c>
      <c r="D148" s="66">
        <f>C148*0.07</f>
        <v>412822.37085600005</v>
      </c>
      <c r="E148" s="66">
        <f>C148*0.05</f>
        <v>294873.12203999999</v>
      </c>
      <c r="F148" s="66"/>
      <c r="G148" s="66">
        <f>C148*0.06</f>
        <v>353847.74644799996</v>
      </c>
      <c r="H148" s="66">
        <f>C148*0.1</f>
        <v>589746.24407999997</v>
      </c>
      <c r="I148" s="66">
        <f>C148*0.05</f>
        <v>294873.12203999999</v>
      </c>
      <c r="J148" s="101"/>
      <c r="K148" s="101"/>
      <c r="L148" s="66">
        <v>261</v>
      </c>
      <c r="M148" s="66">
        <f>C148*0.25</f>
        <v>1474365.6102</v>
      </c>
      <c r="N148" s="66">
        <v>308</v>
      </c>
      <c r="O148" s="66">
        <f>C148*0.05</f>
        <v>294873.12203999999</v>
      </c>
      <c r="P148" s="66">
        <v>884.7</v>
      </c>
      <c r="Q148" s="66">
        <f>C148-D148-E148-G148-H148-I148-M148-O148-R148-U148</f>
        <v>1760982.2848228808</v>
      </c>
      <c r="R148" s="66">
        <f>C148*0.05</f>
        <v>294873.12203999999</v>
      </c>
      <c r="S148" s="66"/>
      <c r="T148" s="66"/>
      <c r="U148" s="66">
        <f>C148*0.0214</f>
        <v>126205.69623311999</v>
      </c>
      <c r="V148" s="61">
        <v>2019</v>
      </c>
    </row>
    <row r="149" spans="1:22" s="2" customFormat="1" ht="12.75" customHeight="1" x14ac:dyDescent="0.2">
      <c r="A149" s="61">
        <f t="shared" si="8"/>
        <v>131</v>
      </c>
      <c r="B149" s="64" t="s">
        <v>199</v>
      </c>
      <c r="C149" s="66">
        <f>'Раздел 1'!P149</f>
        <v>271279.28999999998</v>
      </c>
      <c r="D149" s="66"/>
      <c r="E149" s="66"/>
      <c r="F149" s="66"/>
      <c r="G149" s="66">
        <v>206704.79</v>
      </c>
      <c r="H149" s="66"/>
      <c r="I149" s="66"/>
      <c r="J149" s="101"/>
      <c r="K149" s="101"/>
      <c r="L149" s="66"/>
      <c r="M149" s="66"/>
      <c r="N149" s="66"/>
      <c r="O149" s="66"/>
      <c r="P149" s="66"/>
      <c r="Q149" s="66"/>
      <c r="R149" s="66"/>
      <c r="S149" s="66"/>
      <c r="T149" s="66"/>
      <c r="U149" s="66">
        <v>64574.5</v>
      </c>
      <c r="V149" s="61">
        <v>2019</v>
      </c>
    </row>
    <row r="150" spans="1:22" s="2" customFormat="1" ht="12.75" customHeight="1" x14ac:dyDescent="0.2">
      <c r="A150" s="61">
        <f t="shared" si="8"/>
        <v>132</v>
      </c>
      <c r="B150" s="64" t="s">
        <v>201</v>
      </c>
      <c r="C150" s="66">
        <f>'Раздел 1'!P150</f>
        <v>312260.49</v>
      </c>
      <c r="D150" s="66"/>
      <c r="E150" s="66"/>
      <c r="F150" s="66"/>
      <c r="G150" s="66"/>
      <c r="H150" s="66"/>
      <c r="I150" s="66"/>
      <c r="J150" s="101"/>
      <c r="K150" s="101"/>
      <c r="L150" s="66"/>
      <c r="M150" s="66"/>
      <c r="N150" s="66"/>
      <c r="O150" s="66"/>
      <c r="P150" s="66"/>
      <c r="Q150" s="66"/>
      <c r="R150" s="66"/>
      <c r="S150" s="66"/>
      <c r="T150" s="66">
        <v>312260.49</v>
      </c>
      <c r="U150" s="66"/>
      <c r="V150" s="61">
        <v>2019</v>
      </c>
    </row>
    <row r="151" spans="1:22" s="2" customFormat="1" ht="12.75" customHeight="1" x14ac:dyDescent="0.2">
      <c r="A151" s="61">
        <f t="shared" si="8"/>
        <v>133</v>
      </c>
      <c r="B151" s="64" t="s">
        <v>203</v>
      </c>
      <c r="C151" s="66">
        <f>'Раздел 1'!P151</f>
        <v>423509.35680000001</v>
      </c>
      <c r="D151" s="66"/>
      <c r="E151" s="66"/>
      <c r="F151" s="66"/>
      <c r="G151" s="66"/>
      <c r="H151" s="66"/>
      <c r="I151" s="66"/>
      <c r="J151" s="101"/>
      <c r="K151" s="101"/>
      <c r="L151" s="66"/>
      <c r="M151" s="66"/>
      <c r="N151" s="66"/>
      <c r="O151" s="66"/>
      <c r="P151" s="66"/>
      <c r="Q151" s="66"/>
      <c r="R151" s="66"/>
      <c r="S151" s="66"/>
      <c r="T151" s="66">
        <v>423509.35680000001</v>
      </c>
      <c r="U151" s="66"/>
      <c r="V151" s="61">
        <v>2019</v>
      </c>
    </row>
    <row r="152" spans="1:22" s="2" customFormat="1" ht="12.75" customHeight="1" x14ac:dyDescent="0.2">
      <c r="A152" s="61">
        <f t="shared" si="8"/>
        <v>134</v>
      </c>
      <c r="B152" s="64" t="s">
        <v>204</v>
      </c>
      <c r="C152" s="66">
        <f>'Раздел 1'!P152</f>
        <v>775281</v>
      </c>
      <c r="D152" s="66"/>
      <c r="E152" s="66"/>
      <c r="F152" s="66"/>
      <c r="G152" s="66"/>
      <c r="H152" s="66"/>
      <c r="I152" s="66"/>
      <c r="J152" s="101"/>
      <c r="K152" s="101"/>
      <c r="L152" s="66"/>
      <c r="M152" s="66"/>
      <c r="N152" s="66"/>
      <c r="O152" s="66"/>
      <c r="P152" s="66"/>
      <c r="Q152" s="66"/>
      <c r="R152" s="66"/>
      <c r="S152" s="66"/>
      <c r="T152" s="66">
        <v>775281</v>
      </c>
      <c r="U152" s="66"/>
      <c r="V152" s="61">
        <v>2019</v>
      </c>
    </row>
    <row r="153" spans="1:22" s="2" customFormat="1" ht="12.75" customHeight="1" x14ac:dyDescent="0.2">
      <c r="A153" s="61">
        <f t="shared" si="8"/>
        <v>135</v>
      </c>
      <c r="B153" s="64" t="s">
        <v>205</v>
      </c>
      <c r="C153" s="66">
        <f>'Раздел 1'!P153</f>
        <v>267896.84940000001</v>
      </c>
      <c r="D153" s="66"/>
      <c r="E153" s="66"/>
      <c r="F153" s="66"/>
      <c r="G153" s="66"/>
      <c r="H153" s="66"/>
      <c r="I153" s="66"/>
      <c r="J153" s="101"/>
      <c r="K153" s="101"/>
      <c r="L153" s="66"/>
      <c r="M153" s="66"/>
      <c r="N153" s="66"/>
      <c r="O153" s="66"/>
      <c r="P153" s="66"/>
      <c r="Q153" s="66"/>
      <c r="R153" s="66"/>
      <c r="S153" s="66"/>
      <c r="T153" s="66">
        <v>267896.84940000001</v>
      </c>
      <c r="U153" s="66"/>
      <c r="V153" s="61">
        <v>2019</v>
      </c>
    </row>
    <row r="154" spans="1:22" s="2" customFormat="1" ht="12.75" customHeight="1" x14ac:dyDescent="0.2">
      <c r="A154" s="61">
        <f t="shared" si="8"/>
        <v>136</v>
      </c>
      <c r="B154" s="64" t="s">
        <v>206</v>
      </c>
      <c r="C154" s="66">
        <f>'Раздел 1'!P154</f>
        <v>772018</v>
      </c>
      <c r="D154" s="66"/>
      <c r="E154" s="66"/>
      <c r="F154" s="66"/>
      <c r="G154" s="66"/>
      <c r="H154" s="66"/>
      <c r="I154" s="66"/>
      <c r="J154" s="101"/>
      <c r="K154" s="101"/>
      <c r="L154" s="66"/>
      <c r="M154" s="66"/>
      <c r="N154" s="66"/>
      <c r="O154" s="66"/>
      <c r="P154" s="66"/>
      <c r="Q154" s="66"/>
      <c r="R154" s="66"/>
      <c r="S154" s="66"/>
      <c r="T154" s="66">
        <v>772018</v>
      </c>
      <c r="U154" s="66"/>
      <c r="V154" s="61">
        <v>2019</v>
      </c>
    </row>
    <row r="155" spans="1:22" s="2" customFormat="1" ht="12.75" customHeight="1" x14ac:dyDescent="0.2">
      <c r="A155" s="61">
        <f t="shared" si="8"/>
        <v>137</v>
      </c>
      <c r="B155" s="64" t="s">
        <v>207</v>
      </c>
      <c r="C155" s="66">
        <f>'Раздел 1'!P155</f>
        <v>421172.51919999998</v>
      </c>
      <c r="D155" s="66"/>
      <c r="E155" s="66"/>
      <c r="F155" s="66"/>
      <c r="G155" s="66"/>
      <c r="H155" s="66"/>
      <c r="I155" s="66"/>
      <c r="J155" s="101"/>
      <c r="K155" s="101"/>
      <c r="L155" s="66"/>
      <c r="M155" s="66"/>
      <c r="N155" s="66"/>
      <c r="O155" s="66"/>
      <c r="P155" s="66"/>
      <c r="Q155" s="66"/>
      <c r="R155" s="66"/>
      <c r="S155" s="66"/>
      <c r="T155" s="66">
        <f>309736.5192+111436</f>
        <v>421172.51919999998</v>
      </c>
      <c r="U155" s="66"/>
      <c r="V155" s="61">
        <v>2019</v>
      </c>
    </row>
    <row r="156" spans="1:22" s="2" customFormat="1" ht="12.75" customHeight="1" x14ac:dyDescent="0.2">
      <c r="A156" s="61">
        <f t="shared" si="8"/>
        <v>138</v>
      </c>
      <c r="B156" s="64" t="s">
        <v>208</v>
      </c>
      <c r="C156" s="66">
        <f>'Раздел 1'!P156</f>
        <v>991453</v>
      </c>
      <c r="D156" s="66"/>
      <c r="E156" s="66"/>
      <c r="F156" s="66"/>
      <c r="G156" s="66"/>
      <c r="H156" s="66"/>
      <c r="I156" s="66"/>
      <c r="J156" s="101"/>
      <c r="K156" s="101"/>
      <c r="L156" s="66"/>
      <c r="M156" s="66"/>
      <c r="N156" s="66"/>
      <c r="O156" s="66"/>
      <c r="P156" s="66"/>
      <c r="Q156" s="66"/>
      <c r="R156" s="66"/>
      <c r="S156" s="66"/>
      <c r="T156" s="66">
        <f>880017+111436</f>
        <v>991453</v>
      </c>
      <c r="U156" s="66"/>
      <c r="V156" s="61">
        <v>2019</v>
      </c>
    </row>
    <row r="157" spans="1:22" s="2" customFormat="1" ht="12.75" customHeight="1" x14ac:dyDescent="0.2">
      <c r="A157" s="61">
        <f t="shared" si="8"/>
        <v>139</v>
      </c>
      <c r="B157" s="64" t="s">
        <v>209</v>
      </c>
      <c r="C157" s="66">
        <f>'Раздел 1'!P157</f>
        <v>848687</v>
      </c>
      <c r="D157" s="66"/>
      <c r="E157" s="66"/>
      <c r="F157" s="66"/>
      <c r="G157" s="66"/>
      <c r="H157" s="66"/>
      <c r="I157" s="66"/>
      <c r="J157" s="101"/>
      <c r="K157" s="101"/>
      <c r="L157" s="66"/>
      <c r="M157" s="66"/>
      <c r="N157" s="66"/>
      <c r="O157" s="66"/>
      <c r="P157" s="66"/>
      <c r="Q157" s="66"/>
      <c r="R157" s="66"/>
      <c r="S157" s="66"/>
      <c r="T157" s="66">
        <v>848687</v>
      </c>
      <c r="U157" s="66"/>
      <c r="V157" s="61">
        <v>2019</v>
      </c>
    </row>
    <row r="158" spans="1:22" s="2" customFormat="1" ht="12.75" customHeight="1" x14ac:dyDescent="0.2">
      <c r="A158" s="61">
        <f t="shared" si="8"/>
        <v>140</v>
      </c>
      <c r="B158" s="64" t="s">
        <v>210</v>
      </c>
      <c r="C158" s="66">
        <f>'Раздел 1'!P158</f>
        <v>671504</v>
      </c>
      <c r="D158" s="66"/>
      <c r="E158" s="66"/>
      <c r="F158" s="66"/>
      <c r="G158" s="66"/>
      <c r="H158" s="66"/>
      <c r="I158" s="66"/>
      <c r="J158" s="101"/>
      <c r="K158" s="101"/>
      <c r="L158" s="66"/>
      <c r="M158" s="66"/>
      <c r="N158" s="66"/>
      <c r="O158" s="66"/>
      <c r="P158" s="66"/>
      <c r="Q158" s="66"/>
      <c r="R158" s="66"/>
      <c r="S158" s="66"/>
      <c r="T158" s="66">
        <v>671504</v>
      </c>
      <c r="U158" s="66"/>
      <c r="V158" s="61">
        <v>2019</v>
      </c>
    </row>
    <row r="159" spans="1:22" s="2" customFormat="1" ht="12.75" customHeight="1" x14ac:dyDescent="0.2">
      <c r="A159" s="61">
        <f t="shared" si="8"/>
        <v>141</v>
      </c>
      <c r="B159" s="64" t="s">
        <v>211</v>
      </c>
      <c r="C159" s="66">
        <f>'Раздел 1'!P159</f>
        <v>308053.87199999997</v>
      </c>
      <c r="D159" s="66"/>
      <c r="E159" s="66"/>
      <c r="F159" s="66"/>
      <c r="G159" s="66"/>
      <c r="H159" s="66"/>
      <c r="I159" s="66"/>
      <c r="J159" s="101"/>
      <c r="K159" s="101"/>
      <c r="L159" s="66"/>
      <c r="M159" s="66"/>
      <c r="N159" s="66"/>
      <c r="O159" s="66"/>
      <c r="P159" s="66"/>
      <c r="Q159" s="66"/>
      <c r="R159" s="66"/>
      <c r="S159" s="66"/>
      <c r="T159" s="66">
        <v>308053.87199999997</v>
      </c>
      <c r="U159" s="66"/>
      <c r="V159" s="61">
        <v>2019</v>
      </c>
    </row>
    <row r="160" spans="1:22" s="2" customFormat="1" ht="12.75" customHeight="1" x14ac:dyDescent="0.2">
      <c r="A160" s="61">
        <f t="shared" si="8"/>
        <v>142</v>
      </c>
      <c r="B160" s="64" t="s">
        <v>212</v>
      </c>
      <c r="C160" s="66">
        <f>'Раздел 1'!P160</f>
        <v>558930.09779999999</v>
      </c>
      <c r="D160" s="66"/>
      <c r="E160" s="66"/>
      <c r="F160" s="66"/>
      <c r="G160" s="66"/>
      <c r="H160" s="66"/>
      <c r="I160" s="66"/>
      <c r="J160" s="101"/>
      <c r="K160" s="101"/>
      <c r="L160" s="66"/>
      <c r="M160" s="66"/>
      <c r="N160" s="66"/>
      <c r="O160" s="66"/>
      <c r="P160" s="66"/>
      <c r="Q160" s="66"/>
      <c r="R160" s="66"/>
      <c r="S160" s="66"/>
      <c r="T160" s="66">
        <v>558930.09779999999</v>
      </c>
      <c r="U160" s="66"/>
      <c r="V160" s="61">
        <v>2019</v>
      </c>
    </row>
    <row r="161" spans="1:22" s="2" customFormat="1" ht="12.75" customHeight="1" x14ac:dyDescent="0.2">
      <c r="A161" s="61">
        <f t="shared" si="8"/>
        <v>143</v>
      </c>
      <c r="B161" s="64" t="s">
        <v>213</v>
      </c>
      <c r="C161" s="66">
        <f>'Раздел 1'!P161</f>
        <v>567760.63</v>
      </c>
      <c r="D161" s="66"/>
      <c r="E161" s="66"/>
      <c r="F161" s="66"/>
      <c r="G161" s="66"/>
      <c r="H161" s="66"/>
      <c r="I161" s="66"/>
      <c r="J161" s="101"/>
      <c r="K161" s="101"/>
      <c r="L161" s="66"/>
      <c r="M161" s="66"/>
      <c r="N161" s="66"/>
      <c r="O161" s="66"/>
      <c r="P161" s="66"/>
      <c r="Q161" s="66"/>
      <c r="R161" s="66"/>
      <c r="S161" s="66"/>
      <c r="T161" s="66">
        <f>413543+154217.63</f>
        <v>567760.63</v>
      </c>
      <c r="U161" s="66"/>
      <c r="V161" s="61">
        <v>2019</v>
      </c>
    </row>
    <row r="162" spans="1:22" s="2" customFormat="1" ht="12.75" customHeight="1" x14ac:dyDescent="0.2">
      <c r="A162" s="61">
        <f t="shared" si="8"/>
        <v>144</v>
      </c>
      <c r="B162" s="64" t="s">
        <v>214</v>
      </c>
      <c r="C162" s="66">
        <f>'Раздел 1'!P162</f>
        <v>304219.37790000002</v>
      </c>
      <c r="D162" s="66"/>
      <c r="E162" s="66"/>
      <c r="F162" s="66"/>
      <c r="G162" s="66"/>
      <c r="H162" s="66"/>
      <c r="I162" s="66"/>
      <c r="J162" s="101"/>
      <c r="K162" s="101"/>
      <c r="L162" s="66"/>
      <c r="M162" s="66"/>
      <c r="N162" s="66"/>
      <c r="O162" s="66"/>
      <c r="P162" s="66"/>
      <c r="Q162" s="66"/>
      <c r="R162" s="66"/>
      <c r="S162" s="66"/>
      <c r="T162" s="66">
        <v>304219.37790000002</v>
      </c>
      <c r="U162" s="66"/>
      <c r="V162" s="61">
        <v>2019</v>
      </c>
    </row>
    <row r="163" spans="1:22" s="2" customFormat="1" ht="12.75" customHeight="1" x14ac:dyDescent="0.2">
      <c r="A163" s="61">
        <f t="shared" si="8"/>
        <v>145</v>
      </c>
      <c r="B163" s="64" t="s">
        <v>215</v>
      </c>
      <c r="C163" s="66">
        <f>'Раздел 1'!P163</f>
        <v>807166</v>
      </c>
      <c r="D163" s="66"/>
      <c r="E163" s="66"/>
      <c r="F163" s="66"/>
      <c r="G163" s="66"/>
      <c r="H163" s="66"/>
      <c r="I163" s="66"/>
      <c r="J163" s="101"/>
      <c r="K163" s="101"/>
      <c r="L163" s="66"/>
      <c r="M163" s="66"/>
      <c r="N163" s="66"/>
      <c r="O163" s="66"/>
      <c r="P163" s="66"/>
      <c r="Q163" s="66"/>
      <c r="R163" s="66"/>
      <c r="S163" s="66"/>
      <c r="T163" s="66">
        <v>807166</v>
      </c>
      <c r="U163" s="66"/>
      <c r="V163" s="61">
        <v>2019</v>
      </c>
    </row>
    <row r="164" spans="1:22" s="2" customFormat="1" ht="12.75" customHeight="1" x14ac:dyDescent="0.2">
      <c r="A164" s="61">
        <f t="shared" si="8"/>
        <v>146</v>
      </c>
      <c r="B164" s="64" t="s">
        <v>954</v>
      </c>
      <c r="C164" s="66">
        <f>'Раздел 1'!P164</f>
        <v>1177938</v>
      </c>
      <c r="D164" s="66"/>
      <c r="E164" s="66"/>
      <c r="F164" s="66"/>
      <c r="G164" s="66"/>
      <c r="H164" s="66"/>
      <c r="I164" s="66"/>
      <c r="J164" s="101"/>
      <c r="K164" s="101"/>
      <c r="L164" s="66"/>
      <c r="M164" s="66"/>
      <c r="N164" s="66"/>
      <c r="O164" s="66"/>
      <c r="P164" s="66"/>
      <c r="Q164" s="66"/>
      <c r="R164" s="66"/>
      <c r="S164" s="66"/>
      <c r="T164" s="66">
        <v>1177938</v>
      </c>
      <c r="U164" s="66"/>
      <c r="V164" s="61">
        <v>2019</v>
      </c>
    </row>
    <row r="165" spans="1:22" s="2" customFormat="1" ht="12.75" customHeight="1" x14ac:dyDescent="0.2">
      <c r="A165" s="61">
        <f t="shared" si="8"/>
        <v>147</v>
      </c>
      <c r="B165" s="64" t="s">
        <v>217</v>
      </c>
      <c r="C165" s="66">
        <f>'Раздел 1'!P165</f>
        <v>295548.81719999999</v>
      </c>
      <c r="D165" s="66"/>
      <c r="E165" s="66"/>
      <c r="F165" s="66"/>
      <c r="G165" s="66"/>
      <c r="H165" s="66"/>
      <c r="I165" s="66"/>
      <c r="J165" s="101"/>
      <c r="K165" s="101"/>
      <c r="L165" s="66"/>
      <c r="M165" s="66"/>
      <c r="N165" s="66"/>
      <c r="O165" s="66"/>
      <c r="P165" s="66"/>
      <c r="Q165" s="66"/>
      <c r="R165" s="66"/>
      <c r="S165" s="66"/>
      <c r="T165" s="66">
        <v>295548.81719999999</v>
      </c>
      <c r="U165" s="66"/>
      <c r="V165" s="61">
        <v>2019</v>
      </c>
    </row>
    <row r="166" spans="1:22" s="2" customFormat="1" ht="12.75" customHeight="1" x14ac:dyDescent="0.2">
      <c r="A166" s="61">
        <f t="shared" si="8"/>
        <v>148</v>
      </c>
      <c r="B166" s="64" t="s">
        <v>218</v>
      </c>
      <c r="C166" s="66">
        <f>'Раздел 1'!P166</f>
        <v>780978</v>
      </c>
      <c r="D166" s="66"/>
      <c r="E166" s="66"/>
      <c r="F166" s="66"/>
      <c r="G166" s="66"/>
      <c r="H166" s="66"/>
      <c r="I166" s="66"/>
      <c r="J166" s="101"/>
      <c r="K166" s="101"/>
      <c r="L166" s="66"/>
      <c r="M166" s="66"/>
      <c r="N166" s="66"/>
      <c r="O166" s="66"/>
      <c r="P166" s="66"/>
      <c r="Q166" s="66"/>
      <c r="R166" s="66"/>
      <c r="S166" s="66"/>
      <c r="T166" s="66">
        <v>780978</v>
      </c>
      <c r="U166" s="66"/>
      <c r="V166" s="61">
        <v>2019</v>
      </c>
    </row>
    <row r="167" spans="1:22" s="2" customFormat="1" ht="12.75" customHeight="1" x14ac:dyDescent="0.2">
      <c r="A167" s="61">
        <f t="shared" si="8"/>
        <v>149</v>
      </c>
      <c r="B167" s="64" t="s">
        <v>219</v>
      </c>
      <c r="C167" s="66">
        <f>'Раздел 1'!P167</f>
        <v>392934.72</v>
      </c>
      <c r="D167" s="66"/>
      <c r="E167" s="66"/>
      <c r="F167" s="66"/>
      <c r="G167" s="66"/>
      <c r="H167" s="66"/>
      <c r="I167" s="66"/>
      <c r="J167" s="101"/>
      <c r="K167" s="101"/>
      <c r="L167" s="66"/>
      <c r="M167" s="66"/>
      <c r="N167" s="66"/>
      <c r="O167" s="66"/>
      <c r="P167" s="66"/>
      <c r="Q167" s="66"/>
      <c r="R167" s="66"/>
      <c r="S167" s="66"/>
      <c r="T167" s="66">
        <f>72991+319943.72</f>
        <v>392934.72</v>
      </c>
      <c r="U167" s="66"/>
      <c r="V167" s="61">
        <v>2019</v>
      </c>
    </row>
    <row r="168" spans="1:22" s="2" customFormat="1" ht="12.75" customHeight="1" x14ac:dyDescent="0.2">
      <c r="A168" s="61">
        <f t="shared" si="8"/>
        <v>150</v>
      </c>
      <c r="B168" s="64" t="s">
        <v>220</v>
      </c>
      <c r="C168" s="66">
        <f>'Раздел 1'!P168</f>
        <v>311613.31800000003</v>
      </c>
      <c r="D168" s="66"/>
      <c r="E168" s="66"/>
      <c r="F168" s="66"/>
      <c r="G168" s="66"/>
      <c r="H168" s="66"/>
      <c r="I168" s="66"/>
      <c r="J168" s="101"/>
      <c r="K168" s="101"/>
      <c r="L168" s="66"/>
      <c r="M168" s="66"/>
      <c r="N168" s="66"/>
      <c r="O168" s="66"/>
      <c r="P168" s="66"/>
      <c r="Q168" s="66"/>
      <c r="R168" s="66"/>
      <c r="S168" s="66"/>
      <c r="T168" s="66">
        <v>311613.31800000003</v>
      </c>
      <c r="U168" s="66"/>
      <c r="V168" s="61">
        <v>2019</v>
      </c>
    </row>
    <row r="169" spans="1:22" s="2" customFormat="1" ht="12.75" customHeight="1" x14ac:dyDescent="0.2">
      <c r="A169" s="61">
        <f t="shared" si="8"/>
        <v>151</v>
      </c>
      <c r="B169" s="64" t="s">
        <v>221</v>
      </c>
      <c r="C169" s="66">
        <f>'Раздел 1'!P169</f>
        <v>451192.13909999997</v>
      </c>
      <c r="D169" s="66"/>
      <c r="E169" s="66"/>
      <c r="F169" s="66"/>
      <c r="G169" s="66"/>
      <c r="H169" s="66"/>
      <c r="I169" s="66"/>
      <c r="J169" s="101"/>
      <c r="K169" s="101"/>
      <c r="L169" s="66"/>
      <c r="M169" s="66"/>
      <c r="N169" s="66"/>
      <c r="O169" s="66"/>
      <c r="P169" s="66"/>
      <c r="Q169" s="66"/>
      <c r="R169" s="66"/>
      <c r="S169" s="66"/>
      <c r="T169" s="66">
        <v>451192.13909999997</v>
      </c>
      <c r="U169" s="66"/>
      <c r="V169" s="61">
        <v>2019</v>
      </c>
    </row>
    <row r="170" spans="1:22" s="107" customFormat="1" ht="12.75" customHeight="1" x14ac:dyDescent="0.2">
      <c r="A170" s="245" t="s">
        <v>223</v>
      </c>
      <c r="B170" s="245"/>
      <c r="C170" s="50">
        <f t="shared" ref="C170:U170" si="9">SUM(C19:C169)</f>
        <v>37854380.349835597</v>
      </c>
      <c r="D170" s="50">
        <f t="shared" si="9"/>
        <v>957140.90683049196</v>
      </c>
      <c r="E170" s="50">
        <f t="shared" si="9"/>
        <v>580834.07252178004</v>
      </c>
      <c r="F170" s="50">
        <f t="shared" si="9"/>
        <v>0</v>
      </c>
      <c r="G170" s="50">
        <f t="shared" si="9"/>
        <v>903705.67702613608</v>
      </c>
      <c r="H170" s="50">
        <f t="shared" si="9"/>
        <v>589746.24407999997</v>
      </c>
      <c r="I170" s="50">
        <f t="shared" si="9"/>
        <v>638026.26261813601</v>
      </c>
      <c r="J170" s="50">
        <f t="shared" si="9"/>
        <v>0</v>
      </c>
      <c r="K170" s="50">
        <f t="shared" si="9"/>
        <v>0</v>
      </c>
      <c r="L170" s="50">
        <f t="shared" si="9"/>
        <v>896</v>
      </c>
      <c r="M170" s="50">
        <f t="shared" si="9"/>
        <v>4011876.9601089</v>
      </c>
      <c r="N170" s="50">
        <f t="shared" si="9"/>
        <v>308</v>
      </c>
      <c r="O170" s="50">
        <f t="shared" si="9"/>
        <v>294873.12203999999</v>
      </c>
      <c r="P170" s="50">
        <f t="shared" si="9"/>
        <v>1747.7</v>
      </c>
      <c r="Q170" s="50">
        <f t="shared" si="9"/>
        <v>5917128.3312649196</v>
      </c>
      <c r="R170" s="50">
        <f t="shared" si="9"/>
        <v>675031.66202178004</v>
      </c>
      <c r="S170" s="50">
        <f t="shared" si="9"/>
        <v>0</v>
      </c>
      <c r="T170" s="50">
        <f t="shared" si="9"/>
        <v>22932529.059978139</v>
      </c>
      <c r="U170" s="50">
        <f t="shared" si="9"/>
        <v>353488.05134532182</v>
      </c>
      <c r="V170" s="50"/>
    </row>
    <row r="171" spans="1:22" s="72" customFormat="1" ht="12.75" customHeight="1" x14ac:dyDescent="0.2">
      <c r="A171" s="61">
        <v>1</v>
      </c>
      <c r="B171" s="64" t="s">
        <v>206</v>
      </c>
      <c r="C171" s="66">
        <f t="shared" ref="C171:C207" si="10">D171+E171+F171+G171+H171+I171+K171+M171+O171+Q171+R171+T171+U171+S171</f>
        <v>8975740.3399999999</v>
      </c>
      <c r="D171" s="66">
        <v>977506.94</v>
      </c>
      <c r="E171" s="66">
        <v>2773583.16</v>
      </c>
      <c r="F171" s="66"/>
      <c r="G171" s="66">
        <v>891077.37</v>
      </c>
      <c r="H171" s="66"/>
      <c r="I171" s="66">
        <v>743623.37</v>
      </c>
      <c r="J171" s="101"/>
      <c r="K171" s="101"/>
      <c r="L171" s="66">
        <v>749</v>
      </c>
      <c r="M171" s="66">
        <v>360746.71</v>
      </c>
      <c r="N171" s="66"/>
      <c r="O171" s="66"/>
      <c r="P171" s="66">
        <v>1863</v>
      </c>
      <c r="Q171" s="66">
        <v>3041146.35</v>
      </c>
      <c r="R171" s="66"/>
      <c r="S171" s="66"/>
      <c r="T171" s="66"/>
      <c r="U171" s="66">
        <f t="shared" ref="U171:U176" si="11">ROUND(0.0214*(D171+E171+F171+G171+H171+I171+M171+O171+Q171+R171),2)</f>
        <v>188056.44</v>
      </c>
      <c r="V171" s="61">
        <v>2020</v>
      </c>
    </row>
    <row r="172" spans="1:22" s="2" customFormat="1" ht="12.75" customHeight="1" x14ac:dyDescent="0.2">
      <c r="A172" s="61">
        <f t="shared" ref="A172:A213" si="12">1+A171</f>
        <v>2</v>
      </c>
      <c r="B172" s="64" t="s">
        <v>208</v>
      </c>
      <c r="C172" s="66">
        <f t="shared" si="10"/>
        <v>17298360.940000001</v>
      </c>
      <c r="D172" s="66">
        <v>550935</v>
      </c>
      <c r="E172" s="66">
        <v>2404076</v>
      </c>
      <c r="F172" s="66"/>
      <c r="G172" s="66">
        <v>2814634</v>
      </c>
      <c r="H172" s="66"/>
      <c r="I172" s="66">
        <v>1350219</v>
      </c>
      <c r="J172" s="101"/>
      <c r="K172" s="101"/>
      <c r="L172" s="66">
        <v>1319</v>
      </c>
      <c r="M172" s="66">
        <v>5007427</v>
      </c>
      <c r="N172" s="66">
        <v>713</v>
      </c>
      <c r="O172" s="66">
        <v>91932</v>
      </c>
      <c r="P172" s="66">
        <v>2285</v>
      </c>
      <c r="Q172" s="66">
        <v>4716709</v>
      </c>
      <c r="R172" s="66"/>
      <c r="S172" s="66"/>
      <c r="T172" s="66"/>
      <c r="U172" s="66">
        <f t="shared" si="11"/>
        <v>362428.94</v>
      </c>
      <c r="V172" s="61">
        <v>2020</v>
      </c>
    </row>
    <row r="173" spans="1:22" s="2" customFormat="1" ht="12.75" customHeight="1" x14ac:dyDescent="0.2">
      <c r="A173" s="61">
        <f t="shared" si="12"/>
        <v>3</v>
      </c>
      <c r="B173" s="64" t="s">
        <v>224</v>
      </c>
      <c r="C173" s="66">
        <f t="shared" si="10"/>
        <v>3275676.7600000002</v>
      </c>
      <c r="D173" s="66">
        <v>311950.28000000003</v>
      </c>
      <c r="E173" s="66">
        <v>1007752.82</v>
      </c>
      <c r="F173" s="66"/>
      <c r="G173" s="66">
        <v>521979.34</v>
      </c>
      <c r="H173" s="66"/>
      <c r="I173" s="66">
        <v>281055.35999999999</v>
      </c>
      <c r="J173" s="101"/>
      <c r="K173" s="101"/>
      <c r="L173" s="66">
        <v>563</v>
      </c>
      <c r="M173" s="66">
        <v>881710.52</v>
      </c>
      <c r="N173" s="66"/>
      <c r="O173" s="66"/>
      <c r="P173" s="66"/>
      <c r="Q173" s="66"/>
      <c r="R173" s="66"/>
      <c r="S173" s="66"/>
      <c r="T173" s="66">
        <v>206933.25</v>
      </c>
      <c r="U173" s="66">
        <f t="shared" si="11"/>
        <v>64295.19</v>
      </c>
      <c r="V173" s="61">
        <v>2020</v>
      </c>
    </row>
    <row r="174" spans="1:22" s="2" customFormat="1" ht="12.75" customHeight="1" x14ac:dyDescent="0.2">
      <c r="A174" s="61">
        <f t="shared" si="12"/>
        <v>4</v>
      </c>
      <c r="B174" s="64" t="s">
        <v>225</v>
      </c>
      <c r="C174" s="66">
        <f t="shared" si="10"/>
        <v>3669811.0699999994</v>
      </c>
      <c r="D174" s="66">
        <v>339532.69</v>
      </c>
      <c r="E174" s="66"/>
      <c r="F174" s="66"/>
      <c r="G174" s="66"/>
      <c r="H174" s="66"/>
      <c r="I174" s="66">
        <v>153481</v>
      </c>
      <c r="J174" s="101"/>
      <c r="K174" s="101"/>
      <c r="L174" s="66">
        <v>556</v>
      </c>
      <c r="M174" s="66">
        <v>2464245.5699999998</v>
      </c>
      <c r="N174" s="66"/>
      <c r="O174" s="66"/>
      <c r="P174" s="66">
        <v>1035.1199999999999</v>
      </c>
      <c r="Q174" s="66">
        <v>395060.72</v>
      </c>
      <c r="R174" s="66">
        <v>29292.720000000001</v>
      </c>
      <c r="S174" s="66"/>
      <c r="T174" s="66">
        <v>215831.86</v>
      </c>
      <c r="U174" s="66">
        <f t="shared" si="11"/>
        <v>72366.509999999995</v>
      </c>
      <c r="V174" s="61">
        <v>2020</v>
      </c>
    </row>
    <row r="175" spans="1:22" s="2" customFormat="1" ht="12.75" customHeight="1" x14ac:dyDescent="0.2">
      <c r="A175" s="61">
        <f t="shared" si="12"/>
        <v>5</v>
      </c>
      <c r="B175" s="64" t="s">
        <v>226</v>
      </c>
      <c r="C175" s="66">
        <f t="shared" si="10"/>
        <v>3134432.33</v>
      </c>
      <c r="D175" s="66">
        <v>331624</v>
      </c>
      <c r="E175" s="66">
        <v>1045024.53</v>
      </c>
      <c r="F175" s="66"/>
      <c r="G175" s="66">
        <v>400392.92</v>
      </c>
      <c r="H175" s="66"/>
      <c r="I175" s="66">
        <v>387301.32</v>
      </c>
      <c r="J175" s="101"/>
      <c r="K175" s="101"/>
      <c r="L175" s="66">
        <v>558</v>
      </c>
      <c r="M175" s="66"/>
      <c r="N175" s="66"/>
      <c r="O175" s="66"/>
      <c r="P175" s="66">
        <v>1045.2</v>
      </c>
      <c r="Q175" s="66">
        <v>722481.23</v>
      </c>
      <c r="R175" s="66">
        <v>67201.350000000006</v>
      </c>
      <c r="S175" s="66"/>
      <c r="T175" s="66">
        <v>117190.84</v>
      </c>
      <c r="U175" s="66">
        <f t="shared" si="11"/>
        <v>63216.14</v>
      </c>
      <c r="V175" s="61">
        <v>2020</v>
      </c>
    </row>
    <row r="176" spans="1:22" s="2" customFormat="1" ht="12.75" customHeight="1" x14ac:dyDescent="0.2">
      <c r="A176" s="61">
        <f t="shared" si="12"/>
        <v>6</v>
      </c>
      <c r="B176" s="64" t="s">
        <v>209</v>
      </c>
      <c r="C176" s="66">
        <f t="shared" si="10"/>
        <v>14601604.92</v>
      </c>
      <c r="D176" s="66">
        <v>1338267.04</v>
      </c>
      <c r="E176" s="66">
        <v>2187615.9500000002</v>
      </c>
      <c r="F176" s="66"/>
      <c r="G176" s="66">
        <v>2486979.62</v>
      </c>
      <c r="H176" s="66"/>
      <c r="I176" s="66">
        <v>1157733.24</v>
      </c>
      <c r="J176" s="101"/>
      <c r="K176" s="101"/>
      <c r="L176" s="66">
        <v>1131</v>
      </c>
      <c r="M176" s="66">
        <v>4075959.79</v>
      </c>
      <c r="N176" s="66"/>
      <c r="O176" s="66"/>
      <c r="P176" s="66">
        <v>810</v>
      </c>
      <c r="Q176" s="66">
        <v>3049121.78</v>
      </c>
      <c r="R176" s="66"/>
      <c r="S176" s="66"/>
      <c r="T176" s="66"/>
      <c r="U176" s="66">
        <f t="shared" si="11"/>
        <v>305927.5</v>
      </c>
      <c r="V176" s="61">
        <v>2020</v>
      </c>
    </row>
    <row r="177" spans="1:22" s="2" customFormat="1" ht="12.75" customHeight="1" x14ac:dyDescent="0.2">
      <c r="A177" s="61">
        <f t="shared" si="12"/>
        <v>7</v>
      </c>
      <c r="B177" s="64" t="s">
        <v>227</v>
      </c>
      <c r="C177" s="66">
        <f t="shared" si="10"/>
        <v>42073</v>
      </c>
      <c r="D177" s="66"/>
      <c r="E177" s="66"/>
      <c r="F177" s="66"/>
      <c r="G177" s="66"/>
      <c r="H177" s="66"/>
      <c r="I177" s="66"/>
      <c r="J177" s="101"/>
      <c r="K177" s="101"/>
      <c r="L177" s="66"/>
      <c r="M177" s="66"/>
      <c r="N177" s="66"/>
      <c r="O177" s="66"/>
      <c r="P177" s="66"/>
      <c r="Q177" s="66"/>
      <c r="R177" s="66"/>
      <c r="S177" s="66"/>
      <c r="T177" s="66">
        <v>42073</v>
      </c>
      <c r="U177" s="66"/>
      <c r="V177" s="61">
        <v>2020</v>
      </c>
    </row>
    <row r="178" spans="1:22" s="2" customFormat="1" ht="12.75" customHeight="1" x14ac:dyDescent="0.2">
      <c r="A178" s="61">
        <f t="shared" si="12"/>
        <v>8</v>
      </c>
      <c r="B178" s="64" t="s">
        <v>212</v>
      </c>
      <c r="C178" s="66">
        <f t="shared" si="10"/>
        <v>4020242.66</v>
      </c>
      <c r="D178" s="66"/>
      <c r="E178" s="66"/>
      <c r="F178" s="66"/>
      <c r="G178" s="66"/>
      <c r="H178" s="66"/>
      <c r="I178" s="66"/>
      <c r="J178" s="101"/>
      <c r="K178" s="101"/>
      <c r="L178" s="66">
        <v>557</v>
      </c>
      <c r="M178" s="66">
        <v>3936012</v>
      </c>
      <c r="N178" s="66"/>
      <c r="O178" s="66"/>
      <c r="P178" s="66"/>
      <c r="Q178" s="66"/>
      <c r="R178" s="66"/>
      <c r="S178" s="66"/>
      <c r="T178" s="66"/>
      <c r="U178" s="66">
        <f>ROUND(0.0214*(D178+E178+F178+G178+H178+I178+M178+O178+Q178+R178),2)</f>
        <v>84230.66</v>
      </c>
      <c r="V178" s="61">
        <v>2020</v>
      </c>
    </row>
    <row r="179" spans="1:22" s="2" customFormat="1" ht="12.75" customHeight="1" x14ac:dyDescent="0.2">
      <c r="A179" s="61">
        <f t="shared" si="12"/>
        <v>9</v>
      </c>
      <c r="B179" s="64" t="s">
        <v>228</v>
      </c>
      <c r="C179" s="66">
        <f t="shared" si="10"/>
        <v>9094286.9199999999</v>
      </c>
      <c r="D179" s="66">
        <v>529312</v>
      </c>
      <c r="E179" s="66">
        <v>1298968</v>
      </c>
      <c r="F179" s="66"/>
      <c r="G179" s="66">
        <v>1433667</v>
      </c>
      <c r="H179" s="66"/>
      <c r="I179" s="66">
        <v>706856</v>
      </c>
      <c r="J179" s="101"/>
      <c r="K179" s="101"/>
      <c r="L179" s="66">
        <v>549</v>
      </c>
      <c r="M179" s="66">
        <v>2447834</v>
      </c>
      <c r="N179" s="66"/>
      <c r="O179" s="66"/>
      <c r="P179" s="66">
        <v>1773.84</v>
      </c>
      <c r="Q179" s="66">
        <v>2220319</v>
      </c>
      <c r="R179" s="66"/>
      <c r="S179" s="66"/>
      <c r="T179" s="66">
        <v>338856.64</v>
      </c>
      <c r="U179" s="66">
        <v>118474.28</v>
      </c>
      <c r="V179" s="61">
        <v>2020</v>
      </c>
    </row>
    <row r="180" spans="1:22" s="2" customFormat="1" ht="12.75" customHeight="1" x14ac:dyDescent="0.2">
      <c r="A180" s="61">
        <f t="shared" si="12"/>
        <v>10</v>
      </c>
      <c r="B180" s="64" t="s">
        <v>229</v>
      </c>
      <c r="C180" s="66">
        <f t="shared" si="10"/>
        <v>121021.16</v>
      </c>
      <c r="D180" s="66"/>
      <c r="E180" s="66"/>
      <c r="F180" s="66"/>
      <c r="G180" s="66"/>
      <c r="H180" s="66"/>
      <c r="I180" s="66"/>
      <c r="J180" s="101"/>
      <c r="K180" s="101"/>
      <c r="L180" s="66"/>
      <c r="M180" s="66"/>
      <c r="N180" s="66"/>
      <c r="O180" s="66"/>
      <c r="P180" s="66"/>
      <c r="Q180" s="66"/>
      <c r="R180" s="66"/>
      <c r="S180" s="66"/>
      <c r="T180" s="66">
        <v>121021.16</v>
      </c>
      <c r="U180" s="66"/>
      <c r="V180" s="61">
        <v>2020</v>
      </c>
    </row>
    <row r="181" spans="1:22" s="2" customFormat="1" ht="12.75" customHeight="1" x14ac:dyDescent="0.2">
      <c r="A181" s="61">
        <f t="shared" si="12"/>
        <v>11</v>
      </c>
      <c r="B181" s="64" t="s">
        <v>955</v>
      </c>
      <c r="C181" s="66">
        <f t="shared" si="10"/>
        <v>1138286</v>
      </c>
      <c r="D181" s="66"/>
      <c r="E181" s="66"/>
      <c r="F181" s="66"/>
      <c r="G181" s="66"/>
      <c r="H181" s="66"/>
      <c r="I181" s="66"/>
      <c r="J181" s="101"/>
      <c r="K181" s="101"/>
      <c r="L181" s="66"/>
      <c r="M181" s="66"/>
      <c r="N181" s="66"/>
      <c r="O181" s="66"/>
      <c r="P181" s="66"/>
      <c r="Q181" s="66"/>
      <c r="R181" s="66"/>
      <c r="S181" s="66"/>
      <c r="T181" s="66">
        <v>1138286</v>
      </c>
      <c r="U181" s="66"/>
      <c r="V181" s="61">
        <v>2020</v>
      </c>
    </row>
    <row r="182" spans="1:22" s="2" customFormat="1" ht="12.75" customHeight="1" x14ac:dyDescent="0.2">
      <c r="A182" s="61">
        <f t="shared" si="12"/>
        <v>12</v>
      </c>
      <c r="B182" s="64" t="s">
        <v>231</v>
      </c>
      <c r="C182" s="66">
        <f t="shared" si="10"/>
        <v>8443843.9299999997</v>
      </c>
      <c r="D182" s="66"/>
      <c r="E182" s="66"/>
      <c r="F182" s="66"/>
      <c r="G182" s="66"/>
      <c r="H182" s="66"/>
      <c r="I182" s="66"/>
      <c r="J182" s="101"/>
      <c r="K182" s="101"/>
      <c r="L182" s="66">
        <v>1711.4</v>
      </c>
      <c r="M182" s="66">
        <v>7184213</v>
      </c>
      <c r="N182" s="66"/>
      <c r="O182" s="66"/>
      <c r="P182" s="66"/>
      <c r="Q182" s="66"/>
      <c r="R182" s="66"/>
      <c r="S182" s="66"/>
      <c r="T182" s="66">
        <v>1105888.77</v>
      </c>
      <c r="U182" s="66">
        <f>ROUND(0.0214*(D182+E182+F182+G182+H182+I182+M182+O182+Q182+R182),2)</f>
        <v>153742.16</v>
      </c>
      <c r="V182" s="61">
        <v>2020</v>
      </c>
    </row>
    <row r="183" spans="1:22" s="2" customFormat="1" ht="12.75" customHeight="1" x14ac:dyDescent="0.2">
      <c r="A183" s="61">
        <f t="shared" si="12"/>
        <v>13</v>
      </c>
      <c r="B183" s="64" t="s">
        <v>233</v>
      </c>
      <c r="C183" s="66">
        <f t="shared" si="10"/>
        <v>586436</v>
      </c>
      <c r="D183" s="66"/>
      <c r="E183" s="66"/>
      <c r="F183" s="66"/>
      <c r="G183" s="66"/>
      <c r="H183" s="66"/>
      <c r="I183" s="66"/>
      <c r="J183" s="101"/>
      <c r="K183" s="101"/>
      <c r="L183" s="66"/>
      <c r="M183" s="66"/>
      <c r="N183" s="66"/>
      <c r="O183" s="66"/>
      <c r="P183" s="66"/>
      <c r="Q183" s="66"/>
      <c r="R183" s="66"/>
      <c r="S183" s="66"/>
      <c r="T183" s="66">
        <f>475000+111436</f>
        <v>586436</v>
      </c>
      <c r="U183" s="66"/>
      <c r="V183" s="61">
        <v>2020</v>
      </c>
    </row>
    <row r="184" spans="1:22" s="2" customFormat="1" ht="12.75" customHeight="1" x14ac:dyDescent="0.2">
      <c r="A184" s="61">
        <f t="shared" si="12"/>
        <v>14</v>
      </c>
      <c r="B184" s="64" t="s">
        <v>234</v>
      </c>
      <c r="C184" s="66">
        <f t="shared" si="10"/>
        <v>21038807.169799998</v>
      </c>
      <c r="D184" s="66">
        <v>1114722</v>
      </c>
      <c r="E184" s="66">
        <v>1574374</v>
      </c>
      <c r="F184" s="66"/>
      <c r="G184" s="66">
        <v>760259</v>
      </c>
      <c r="H184" s="66"/>
      <c r="I184" s="66">
        <v>913791</v>
      </c>
      <c r="J184" s="101"/>
      <c r="K184" s="101"/>
      <c r="L184" s="66"/>
      <c r="M184" s="66">
        <v>9877783</v>
      </c>
      <c r="N184" s="66"/>
      <c r="O184" s="66"/>
      <c r="P184" s="66">
        <v>661</v>
      </c>
      <c r="Q184" s="66">
        <v>6078378</v>
      </c>
      <c r="R184" s="66"/>
      <c r="S184" s="66"/>
      <c r="T184" s="66">
        <v>284667</v>
      </c>
      <c r="U184" s="66">
        <v>434833.16979999997</v>
      </c>
      <c r="V184" s="61">
        <v>2020</v>
      </c>
    </row>
    <row r="185" spans="1:22" s="2" customFormat="1" ht="12.75" customHeight="1" x14ac:dyDescent="0.2">
      <c r="A185" s="61">
        <f t="shared" si="12"/>
        <v>15</v>
      </c>
      <c r="B185" s="64" t="s">
        <v>99</v>
      </c>
      <c r="C185" s="66">
        <f t="shared" si="10"/>
        <v>6139511.2199999997</v>
      </c>
      <c r="D185" s="66">
        <v>417948.89</v>
      </c>
      <c r="E185" s="66">
        <v>1499037.62</v>
      </c>
      <c r="F185" s="66"/>
      <c r="G185" s="66">
        <v>306472.44</v>
      </c>
      <c r="H185" s="66"/>
      <c r="I185" s="66">
        <v>195875</v>
      </c>
      <c r="J185" s="101"/>
      <c r="K185" s="101"/>
      <c r="L185" s="66">
        <v>653</v>
      </c>
      <c r="M185" s="66">
        <v>1908693.93</v>
      </c>
      <c r="N185" s="66"/>
      <c r="O185" s="66"/>
      <c r="P185" s="66">
        <v>1575.86</v>
      </c>
      <c r="Q185" s="66">
        <v>1682850.54</v>
      </c>
      <c r="R185" s="66"/>
      <c r="S185" s="66"/>
      <c r="T185" s="66"/>
      <c r="U185" s="66">
        <f>ROUND(0.0214*(D185+E185+F185+G185+H185+I185+M185+O185+Q185+R185),2)</f>
        <v>128632.8</v>
      </c>
      <c r="V185" s="61">
        <v>2020</v>
      </c>
    </row>
    <row r="186" spans="1:22" s="72" customFormat="1" ht="12.75" customHeight="1" x14ac:dyDescent="0.2">
      <c r="A186" s="61">
        <f t="shared" si="12"/>
        <v>16</v>
      </c>
      <c r="B186" s="64" t="s">
        <v>112</v>
      </c>
      <c r="C186" s="66">
        <f t="shared" si="10"/>
        <v>2747820.7353999997</v>
      </c>
      <c r="D186" s="66">
        <v>186341.99</v>
      </c>
      <c r="E186" s="66">
        <v>137391.03700000001</v>
      </c>
      <c r="F186" s="66"/>
      <c r="G186" s="66">
        <v>164869.2444</v>
      </c>
      <c r="H186" s="66"/>
      <c r="I186" s="66">
        <v>137391.03700000001</v>
      </c>
      <c r="J186" s="101"/>
      <c r="K186" s="101"/>
      <c r="L186" s="66">
        <v>570.20000000000005</v>
      </c>
      <c r="M186" s="66">
        <v>1237914.3999999999</v>
      </c>
      <c r="N186" s="66"/>
      <c r="O186" s="66"/>
      <c r="P186" s="66">
        <v>473.7</v>
      </c>
      <c r="Q186" s="66">
        <v>688871.65</v>
      </c>
      <c r="R186" s="66">
        <v>137391.03700000001</v>
      </c>
      <c r="S186" s="66"/>
      <c r="T186" s="66"/>
      <c r="U186" s="66">
        <v>57650.34</v>
      </c>
      <c r="V186" s="61">
        <v>2020</v>
      </c>
    </row>
    <row r="187" spans="1:22" s="2" customFormat="1" ht="12.75" customHeight="1" x14ac:dyDescent="0.2">
      <c r="A187" s="61">
        <f t="shared" si="12"/>
        <v>17</v>
      </c>
      <c r="B187" s="64" t="s">
        <v>117</v>
      </c>
      <c r="C187" s="66">
        <f t="shared" si="10"/>
        <v>4524175.8511579996</v>
      </c>
      <c r="D187" s="66">
        <v>389161.67</v>
      </c>
      <c r="E187" s="66">
        <v>1062119.45</v>
      </c>
      <c r="F187" s="66"/>
      <c r="G187" s="66">
        <v>697339.53</v>
      </c>
      <c r="H187" s="66">
        <v>481225</v>
      </c>
      <c r="I187" s="66">
        <v>531875.31000000006</v>
      </c>
      <c r="J187" s="101"/>
      <c r="K187" s="101"/>
      <c r="L187" s="66"/>
      <c r="M187" s="66"/>
      <c r="N187" s="66"/>
      <c r="O187" s="66"/>
      <c r="P187" s="66">
        <v>335.2</v>
      </c>
      <c r="Q187" s="66">
        <v>1267666.01</v>
      </c>
      <c r="R187" s="66"/>
      <c r="S187" s="66"/>
      <c r="T187" s="66"/>
      <c r="U187" s="66">
        <f>0.0214*(D187+E187+F187+G187+H187+I187+M187+O187+Q187+R187)</f>
        <v>94788.881157999989</v>
      </c>
      <c r="V187" s="61">
        <v>2020</v>
      </c>
    </row>
    <row r="188" spans="1:22" s="2" customFormat="1" ht="12.75" customHeight="1" x14ac:dyDescent="0.2">
      <c r="A188" s="61">
        <f t="shared" si="12"/>
        <v>18</v>
      </c>
      <c r="B188" s="64" t="s">
        <v>81</v>
      </c>
      <c r="C188" s="66">
        <f t="shared" si="10"/>
        <v>3578309.0700000003</v>
      </c>
      <c r="D188" s="66">
        <v>149578.41</v>
      </c>
      <c r="E188" s="66"/>
      <c r="F188" s="66"/>
      <c r="G188" s="66">
        <v>205271.03</v>
      </c>
      <c r="H188" s="66"/>
      <c r="I188" s="66">
        <v>479545.56</v>
      </c>
      <c r="J188" s="101"/>
      <c r="K188" s="101"/>
      <c r="L188" s="66">
        <v>690</v>
      </c>
      <c r="M188" s="66">
        <v>1560272.08</v>
      </c>
      <c r="N188" s="66"/>
      <c r="O188" s="66"/>
      <c r="P188" s="66">
        <v>885</v>
      </c>
      <c r="Q188" s="66">
        <v>1043693.16</v>
      </c>
      <c r="R188" s="66">
        <v>64977.41</v>
      </c>
      <c r="S188" s="66"/>
      <c r="T188" s="66"/>
      <c r="U188" s="66">
        <v>74971.42</v>
      </c>
      <c r="V188" s="61">
        <v>2020</v>
      </c>
    </row>
    <row r="189" spans="1:22" s="121" customFormat="1" ht="12.75" customHeight="1" x14ac:dyDescent="0.2">
      <c r="A189" s="61">
        <f t="shared" si="12"/>
        <v>19</v>
      </c>
      <c r="B189" s="64" t="s">
        <v>157</v>
      </c>
      <c r="C189" s="66">
        <f t="shared" si="10"/>
        <v>6491886.89475</v>
      </c>
      <c r="D189" s="66">
        <v>697774</v>
      </c>
      <c r="E189" s="66"/>
      <c r="F189" s="66"/>
      <c r="G189" s="66">
        <v>457031</v>
      </c>
      <c r="H189" s="66"/>
      <c r="I189" s="66">
        <v>291732</v>
      </c>
      <c r="J189" s="101"/>
      <c r="K189" s="101"/>
      <c r="L189" s="66">
        <v>925</v>
      </c>
      <c r="M189" s="66">
        <v>3410454</v>
      </c>
      <c r="N189" s="66">
        <v>514</v>
      </c>
      <c r="O189" s="66">
        <v>1498880.25</v>
      </c>
      <c r="P189" s="66"/>
      <c r="Q189" s="66"/>
      <c r="R189" s="66"/>
      <c r="S189" s="66"/>
      <c r="T189" s="66"/>
      <c r="U189" s="66">
        <f>0.0214*(D189+E189+F189+G189+H189+I189+M189+O189+Q189+R189)</f>
        <v>136015.64475000001</v>
      </c>
      <c r="V189" s="61">
        <v>2020</v>
      </c>
    </row>
    <row r="190" spans="1:22" s="2" customFormat="1" ht="12.75" customHeight="1" x14ac:dyDescent="0.2">
      <c r="A190" s="61">
        <f t="shared" si="12"/>
        <v>20</v>
      </c>
      <c r="B190" s="64" t="s">
        <v>170</v>
      </c>
      <c r="C190" s="66">
        <f t="shared" si="10"/>
        <v>1954019.912</v>
      </c>
      <c r="D190" s="66"/>
      <c r="E190" s="66"/>
      <c r="F190" s="66"/>
      <c r="G190" s="66"/>
      <c r="H190" s="66"/>
      <c r="I190" s="66"/>
      <c r="J190" s="101"/>
      <c r="K190" s="101"/>
      <c r="L190" s="66">
        <v>471</v>
      </c>
      <c r="M190" s="66">
        <v>1913080</v>
      </c>
      <c r="N190" s="66"/>
      <c r="O190" s="66"/>
      <c r="P190" s="66"/>
      <c r="Q190" s="66"/>
      <c r="R190" s="66"/>
      <c r="S190" s="66"/>
      <c r="T190" s="66"/>
      <c r="U190" s="66">
        <f>0.0214*(D190+E190+F190+G190+H190+I190+M190+O190+Q190+R190)</f>
        <v>40939.911999999997</v>
      </c>
      <c r="V190" s="61">
        <v>2020</v>
      </c>
    </row>
    <row r="191" spans="1:22" s="2" customFormat="1" ht="12.75" customHeight="1" x14ac:dyDescent="0.2">
      <c r="A191" s="61">
        <f t="shared" si="12"/>
        <v>21</v>
      </c>
      <c r="B191" s="64" t="s">
        <v>180</v>
      </c>
      <c r="C191" s="66">
        <f t="shared" si="10"/>
        <v>3764147.4535739999</v>
      </c>
      <c r="D191" s="66">
        <v>400702.2</v>
      </c>
      <c r="E191" s="66"/>
      <c r="F191" s="66"/>
      <c r="G191" s="66">
        <v>358337.76</v>
      </c>
      <c r="H191" s="66"/>
      <c r="I191" s="66">
        <v>471217.18</v>
      </c>
      <c r="J191" s="101"/>
      <c r="K191" s="101"/>
      <c r="L191" s="66">
        <v>568</v>
      </c>
      <c r="M191" s="66">
        <v>2455025.27</v>
      </c>
      <c r="N191" s="66"/>
      <c r="O191" s="66"/>
      <c r="P191" s="66"/>
      <c r="Q191" s="66"/>
      <c r="R191" s="66"/>
      <c r="S191" s="66"/>
      <c r="T191" s="66"/>
      <c r="U191" s="66">
        <f>0.0214*(D191+E191+F191+G191+H191+I191+M191+O191+Q191+R191)</f>
        <v>78865.043573999996</v>
      </c>
      <c r="V191" s="61">
        <v>2020</v>
      </c>
    </row>
    <row r="192" spans="1:22" s="72" customFormat="1" ht="12.75" customHeight="1" x14ac:dyDescent="0.2">
      <c r="A192" s="61">
        <f t="shared" si="12"/>
        <v>22</v>
      </c>
      <c r="B192" s="64" t="s">
        <v>78</v>
      </c>
      <c r="C192" s="66">
        <f t="shared" si="10"/>
        <v>2570964.9186</v>
      </c>
      <c r="D192" s="66"/>
      <c r="E192" s="66"/>
      <c r="F192" s="66"/>
      <c r="G192" s="66"/>
      <c r="H192" s="66"/>
      <c r="I192" s="66"/>
      <c r="J192" s="101"/>
      <c r="K192" s="101"/>
      <c r="L192" s="66">
        <v>466</v>
      </c>
      <c r="M192" s="66">
        <v>1555349</v>
      </c>
      <c r="N192" s="66"/>
      <c r="O192" s="66"/>
      <c r="P192" s="66">
        <v>132.9</v>
      </c>
      <c r="Q192" s="66">
        <v>961750</v>
      </c>
      <c r="R192" s="66"/>
      <c r="S192" s="66"/>
      <c r="T192" s="66"/>
      <c r="U192" s="66">
        <f>0.0214*(D192+E192+F192+G192+H192+I192+M192+O192+Q192+R192)</f>
        <v>53865.918599999997</v>
      </c>
      <c r="V192" s="61">
        <v>2020</v>
      </c>
    </row>
    <row r="193" spans="1:22" s="2" customFormat="1" ht="12.75" customHeight="1" x14ac:dyDescent="0.2">
      <c r="A193" s="61">
        <f t="shared" si="12"/>
        <v>23</v>
      </c>
      <c r="B193" s="64" t="s">
        <v>236</v>
      </c>
      <c r="C193" s="66">
        <f t="shared" si="10"/>
        <v>29346</v>
      </c>
      <c r="D193" s="66"/>
      <c r="E193" s="66"/>
      <c r="F193" s="66"/>
      <c r="G193" s="66"/>
      <c r="H193" s="66"/>
      <c r="I193" s="66"/>
      <c r="J193" s="101"/>
      <c r="K193" s="101"/>
      <c r="L193" s="66"/>
      <c r="M193" s="66"/>
      <c r="N193" s="66"/>
      <c r="O193" s="66"/>
      <c r="P193" s="66"/>
      <c r="Q193" s="66"/>
      <c r="R193" s="66"/>
      <c r="S193" s="66"/>
      <c r="T193" s="66">
        <v>29346</v>
      </c>
      <c r="U193" s="66"/>
      <c r="V193" s="61">
        <v>2020</v>
      </c>
    </row>
    <row r="194" spans="1:22" s="2" customFormat="1" ht="12.75" customHeight="1" x14ac:dyDescent="0.2">
      <c r="A194" s="61">
        <f t="shared" si="12"/>
        <v>24</v>
      </c>
      <c r="B194" s="64" t="s">
        <v>237</v>
      </c>
      <c r="C194" s="66">
        <f t="shared" si="10"/>
        <v>30375</v>
      </c>
      <c r="D194" s="66"/>
      <c r="E194" s="66"/>
      <c r="F194" s="66"/>
      <c r="G194" s="66"/>
      <c r="H194" s="66"/>
      <c r="I194" s="66"/>
      <c r="J194" s="101"/>
      <c r="K194" s="101"/>
      <c r="L194" s="66"/>
      <c r="M194" s="66"/>
      <c r="N194" s="66"/>
      <c r="O194" s="66"/>
      <c r="P194" s="66"/>
      <c r="Q194" s="66"/>
      <c r="R194" s="66"/>
      <c r="S194" s="66"/>
      <c r="T194" s="66">
        <v>30375</v>
      </c>
      <c r="U194" s="66"/>
      <c r="V194" s="61">
        <v>2020</v>
      </c>
    </row>
    <row r="195" spans="1:22" s="2" customFormat="1" ht="12.75" customHeight="1" x14ac:dyDescent="0.2">
      <c r="A195" s="61">
        <f t="shared" si="12"/>
        <v>25</v>
      </c>
      <c r="B195" s="64" t="s">
        <v>238</v>
      </c>
      <c r="C195" s="66">
        <f t="shared" si="10"/>
        <v>26768</v>
      </c>
      <c r="D195" s="66"/>
      <c r="E195" s="66"/>
      <c r="F195" s="66"/>
      <c r="G195" s="66"/>
      <c r="H195" s="66"/>
      <c r="I195" s="66"/>
      <c r="J195" s="101"/>
      <c r="K195" s="101"/>
      <c r="L195" s="66"/>
      <c r="M195" s="66"/>
      <c r="N195" s="66"/>
      <c r="O195" s="66"/>
      <c r="P195" s="66"/>
      <c r="Q195" s="66"/>
      <c r="R195" s="66"/>
      <c r="S195" s="66"/>
      <c r="T195" s="66">
        <v>26768</v>
      </c>
      <c r="U195" s="66"/>
      <c r="V195" s="61">
        <v>2020</v>
      </c>
    </row>
    <row r="196" spans="1:22" s="2" customFormat="1" ht="12.75" customHeight="1" x14ac:dyDescent="0.2">
      <c r="A196" s="61">
        <f t="shared" si="12"/>
        <v>26</v>
      </c>
      <c r="B196" s="64" t="s">
        <v>239</v>
      </c>
      <c r="C196" s="66">
        <f t="shared" si="10"/>
        <v>38044</v>
      </c>
      <c r="D196" s="66"/>
      <c r="E196" s="66"/>
      <c r="F196" s="66"/>
      <c r="G196" s="66"/>
      <c r="H196" s="66"/>
      <c r="I196" s="66"/>
      <c r="J196" s="101"/>
      <c r="K196" s="101"/>
      <c r="L196" s="66"/>
      <c r="M196" s="66"/>
      <c r="N196" s="66"/>
      <c r="O196" s="66"/>
      <c r="P196" s="66"/>
      <c r="Q196" s="66"/>
      <c r="R196" s="66"/>
      <c r="S196" s="66"/>
      <c r="T196" s="66">
        <v>38044</v>
      </c>
      <c r="U196" s="66"/>
      <c r="V196" s="61">
        <v>2020</v>
      </c>
    </row>
    <row r="197" spans="1:22" s="2" customFormat="1" ht="12.75" customHeight="1" x14ac:dyDescent="0.2">
      <c r="A197" s="61">
        <f t="shared" si="12"/>
        <v>27</v>
      </c>
      <c r="B197" s="64" t="s">
        <v>240</v>
      </c>
      <c r="C197" s="66">
        <f t="shared" si="10"/>
        <v>2950588.8448639996</v>
      </c>
      <c r="D197" s="66"/>
      <c r="E197" s="66">
        <v>1323239.17</v>
      </c>
      <c r="F197" s="66"/>
      <c r="G197" s="66">
        <v>384634.01</v>
      </c>
      <c r="H197" s="66"/>
      <c r="I197" s="66">
        <v>373828.87</v>
      </c>
      <c r="J197" s="101"/>
      <c r="K197" s="101"/>
      <c r="L197" s="66"/>
      <c r="M197" s="66"/>
      <c r="N197" s="66"/>
      <c r="O197" s="66"/>
      <c r="P197" s="66">
        <v>1041.5999999999999</v>
      </c>
      <c r="Q197" s="66">
        <v>541987.35</v>
      </c>
      <c r="R197" s="66">
        <v>62260.36</v>
      </c>
      <c r="S197" s="66"/>
      <c r="T197" s="66">
        <v>207159.76</v>
      </c>
      <c r="U197" s="66">
        <f>0.0214*(D197+E197+F197+G197+H197+I197+M197+O197+Q197+R197)</f>
        <v>57479.324863999995</v>
      </c>
      <c r="V197" s="61">
        <v>2020</v>
      </c>
    </row>
    <row r="198" spans="1:22" s="2" customFormat="1" ht="12.75" customHeight="1" x14ac:dyDescent="0.2">
      <c r="A198" s="61">
        <f t="shared" si="12"/>
        <v>28</v>
      </c>
      <c r="B198" s="64" t="s">
        <v>217</v>
      </c>
      <c r="C198" s="66">
        <f t="shared" si="10"/>
        <v>871797.71758199995</v>
      </c>
      <c r="D198" s="66">
        <v>313533.06</v>
      </c>
      <c r="E198" s="66"/>
      <c r="F198" s="66"/>
      <c r="G198" s="66">
        <v>376487.73</v>
      </c>
      <c r="H198" s="66"/>
      <c r="I198" s="66">
        <v>163511.34</v>
      </c>
      <c r="J198" s="101"/>
      <c r="K198" s="101"/>
      <c r="L198" s="66"/>
      <c r="M198" s="66"/>
      <c r="N198" s="66"/>
      <c r="O198" s="66"/>
      <c r="P198" s="66"/>
      <c r="Q198" s="66"/>
      <c r="R198" s="66"/>
      <c r="S198" s="66"/>
      <c r="T198" s="66"/>
      <c r="U198" s="66">
        <f>0.0214*(D198+E198+F198+G198+H198+I198+M198+O198+Q198+R198)</f>
        <v>18265.587582</v>
      </c>
      <c r="V198" s="61">
        <v>2020</v>
      </c>
    </row>
    <row r="199" spans="1:22" s="2" customFormat="1" ht="12.75" customHeight="1" x14ac:dyDescent="0.2">
      <c r="A199" s="61">
        <f t="shared" si="12"/>
        <v>29</v>
      </c>
      <c r="B199" s="64" t="s">
        <v>221</v>
      </c>
      <c r="C199" s="66">
        <f t="shared" si="10"/>
        <v>997753.91587599996</v>
      </c>
      <c r="D199" s="66">
        <v>976849.34</v>
      </c>
      <c r="E199" s="66"/>
      <c r="F199" s="66"/>
      <c r="G199" s="66"/>
      <c r="H199" s="66"/>
      <c r="I199" s="66"/>
      <c r="J199" s="101"/>
      <c r="K199" s="101"/>
      <c r="L199" s="66"/>
      <c r="M199" s="66"/>
      <c r="N199" s="66"/>
      <c r="O199" s="66"/>
      <c r="P199" s="66"/>
      <c r="Q199" s="66"/>
      <c r="R199" s="66"/>
      <c r="S199" s="66"/>
      <c r="T199" s="66"/>
      <c r="U199" s="66">
        <f>D199*0.0214</f>
        <v>20904.575875999999</v>
      </c>
      <c r="V199" s="61">
        <v>2020</v>
      </c>
    </row>
    <row r="200" spans="1:22" s="2" customFormat="1" ht="12.75" customHeight="1" x14ac:dyDescent="0.2">
      <c r="A200" s="61">
        <f t="shared" si="12"/>
        <v>30</v>
      </c>
      <c r="B200" s="64" t="s">
        <v>218</v>
      </c>
      <c r="C200" s="66">
        <f t="shared" si="10"/>
        <v>13479860.926119998</v>
      </c>
      <c r="D200" s="66">
        <v>1418409.59</v>
      </c>
      <c r="E200" s="66">
        <v>2020856.63</v>
      </c>
      <c r="F200" s="66"/>
      <c r="G200" s="66">
        <v>679079.04</v>
      </c>
      <c r="H200" s="66"/>
      <c r="I200" s="66">
        <v>740574.71999999997</v>
      </c>
      <c r="J200" s="101"/>
      <c r="K200" s="101"/>
      <c r="L200" s="66">
        <v>1160</v>
      </c>
      <c r="M200" s="66">
        <v>3725134.07</v>
      </c>
      <c r="N200" s="66">
        <v>464.1</v>
      </c>
      <c r="O200" s="66">
        <v>701912.64</v>
      </c>
      <c r="P200" s="66">
        <v>3359.17</v>
      </c>
      <c r="Q200" s="66">
        <v>3911469.11</v>
      </c>
      <c r="R200" s="66"/>
      <c r="S200" s="66"/>
      <c r="T200" s="66"/>
      <c r="U200" s="66">
        <f>0.0214*(D200+E200+F200+G200+H200+I200+M200+O200+Q200+R200)</f>
        <v>282425.12611999997</v>
      </c>
      <c r="V200" s="61">
        <v>2020</v>
      </c>
    </row>
    <row r="201" spans="1:22" s="2" customFormat="1" ht="12.75" customHeight="1" x14ac:dyDescent="0.2">
      <c r="A201" s="61">
        <f t="shared" si="12"/>
        <v>31</v>
      </c>
      <c r="B201" s="64" t="s">
        <v>241</v>
      </c>
      <c r="C201" s="66">
        <f t="shared" si="10"/>
        <v>425019.54300000001</v>
      </c>
      <c r="D201" s="66">
        <v>264745</v>
      </c>
      <c r="E201" s="66"/>
      <c r="F201" s="66"/>
      <c r="G201" s="66"/>
      <c r="H201" s="66"/>
      <c r="I201" s="66"/>
      <c r="J201" s="101"/>
      <c r="K201" s="101"/>
      <c r="L201" s="66"/>
      <c r="M201" s="66"/>
      <c r="N201" s="66"/>
      <c r="O201" s="66"/>
      <c r="P201" s="66"/>
      <c r="Q201" s="66"/>
      <c r="R201" s="66"/>
      <c r="S201" s="66"/>
      <c r="T201" s="66">
        <v>154609</v>
      </c>
      <c r="U201" s="66">
        <f>D201*0.0214</f>
        <v>5665.5429999999997</v>
      </c>
      <c r="V201" s="61">
        <v>2020</v>
      </c>
    </row>
    <row r="202" spans="1:22" s="2" customFormat="1" ht="12.75" customHeight="1" x14ac:dyDescent="0.2">
      <c r="A202" s="61">
        <f t="shared" si="12"/>
        <v>32</v>
      </c>
      <c r="B202" s="64" t="s">
        <v>242</v>
      </c>
      <c r="C202" s="66">
        <f t="shared" si="10"/>
        <v>223671.02</v>
      </c>
      <c r="D202" s="66"/>
      <c r="E202" s="66"/>
      <c r="F202" s="66"/>
      <c r="G202" s="66"/>
      <c r="H202" s="66"/>
      <c r="I202" s="66"/>
      <c r="J202" s="101"/>
      <c r="K202" s="101"/>
      <c r="L202" s="66"/>
      <c r="M202" s="66"/>
      <c r="N202" s="66"/>
      <c r="O202" s="66"/>
      <c r="P202" s="66"/>
      <c r="Q202" s="66"/>
      <c r="R202" s="66"/>
      <c r="S202" s="66"/>
      <c r="T202" s="66">
        <v>223671.02</v>
      </c>
      <c r="U202" s="66"/>
      <c r="V202" s="61">
        <v>2020</v>
      </c>
    </row>
    <row r="203" spans="1:22" s="2" customFormat="1" ht="12.75" customHeight="1" x14ac:dyDescent="0.2">
      <c r="A203" s="61">
        <f t="shared" si="12"/>
        <v>33</v>
      </c>
      <c r="B203" s="64" t="s">
        <v>204</v>
      </c>
      <c r="C203" s="66">
        <f t="shared" si="10"/>
        <v>6452561.5700000003</v>
      </c>
      <c r="D203" s="66">
        <v>709780</v>
      </c>
      <c r="E203" s="66"/>
      <c r="F203" s="66"/>
      <c r="G203" s="66"/>
      <c r="H203" s="66"/>
      <c r="I203" s="66"/>
      <c r="J203" s="101"/>
      <c r="K203" s="101"/>
      <c r="L203" s="66">
        <v>744</v>
      </c>
      <c r="M203" s="66">
        <v>5601235</v>
      </c>
      <c r="N203" s="66"/>
      <c r="O203" s="66"/>
      <c r="P203" s="66"/>
      <c r="Q203" s="66"/>
      <c r="R203" s="66"/>
      <c r="S203" s="66"/>
      <c r="T203" s="66"/>
      <c r="U203" s="66">
        <v>141546.57</v>
      </c>
      <c r="V203" s="61">
        <v>2020</v>
      </c>
    </row>
    <row r="204" spans="1:22" s="2" customFormat="1" ht="12.75" customHeight="1" x14ac:dyDescent="0.2">
      <c r="A204" s="61">
        <f t="shared" si="12"/>
        <v>34</v>
      </c>
      <c r="B204" s="64" t="s">
        <v>211</v>
      </c>
      <c r="C204" s="66">
        <f t="shared" si="10"/>
        <v>661899.98765920009</v>
      </c>
      <c r="D204" s="66">
        <v>645800.17000000004</v>
      </c>
      <c r="E204" s="66"/>
      <c r="F204" s="66"/>
      <c r="G204" s="66"/>
      <c r="H204" s="66"/>
      <c r="I204" s="66"/>
      <c r="J204" s="101"/>
      <c r="K204" s="101"/>
      <c r="L204" s="66"/>
      <c r="M204" s="66"/>
      <c r="N204" s="66"/>
      <c r="O204" s="66"/>
      <c r="P204" s="66"/>
      <c r="Q204" s="66"/>
      <c r="R204" s="66"/>
      <c r="S204" s="66"/>
      <c r="T204" s="66"/>
      <c r="U204" s="66">
        <v>16099.8176592</v>
      </c>
      <c r="V204" s="61">
        <v>2020</v>
      </c>
    </row>
    <row r="205" spans="1:22" s="2" customFormat="1" ht="12.75" customHeight="1" x14ac:dyDescent="0.2">
      <c r="A205" s="61">
        <f t="shared" si="12"/>
        <v>35</v>
      </c>
      <c r="B205" s="64" t="s">
        <v>213</v>
      </c>
      <c r="C205" s="66">
        <f t="shared" si="10"/>
        <v>671805.79</v>
      </c>
      <c r="D205" s="66">
        <v>657730.36</v>
      </c>
      <c r="E205" s="66"/>
      <c r="F205" s="66"/>
      <c r="G205" s="66"/>
      <c r="H205" s="66"/>
      <c r="I205" s="66"/>
      <c r="J205" s="101"/>
      <c r="K205" s="101"/>
      <c r="L205" s="66"/>
      <c r="M205" s="66"/>
      <c r="N205" s="66"/>
      <c r="O205" s="66"/>
      <c r="P205" s="66"/>
      <c r="Q205" s="66"/>
      <c r="R205" s="66"/>
      <c r="S205" s="66"/>
      <c r="T205" s="66"/>
      <c r="U205" s="66">
        <v>14075.43</v>
      </c>
      <c r="V205" s="61">
        <v>2020</v>
      </c>
    </row>
    <row r="206" spans="1:22" s="2" customFormat="1" ht="12.75" customHeight="1" x14ac:dyDescent="0.2">
      <c r="A206" s="61">
        <f t="shared" si="12"/>
        <v>36</v>
      </c>
      <c r="B206" s="64" t="s">
        <v>150</v>
      </c>
      <c r="C206" s="66">
        <f t="shared" si="10"/>
        <v>325421.51467440004</v>
      </c>
      <c r="D206" s="66">
        <v>313318.03000000003</v>
      </c>
      <c r="E206" s="66"/>
      <c r="F206" s="66"/>
      <c r="G206" s="66"/>
      <c r="H206" s="66"/>
      <c r="I206" s="66"/>
      <c r="J206" s="101"/>
      <c r="K206" s="101"/>
      <c r="L206" s="66"/>
      <c r="M206" s="66"/>
      <c r="N206" s="66"/>
      <c r="O206" s="66"/>
      <c r="P206" s="66"/>
      <c r="Q206" s="66"/>
      <c r="R206" s="66"/>
      <c r="S206" s="66"/>
      <c r="T206" s="66"/>
      <c r="U206" s="66">
        <v>12103.484674400001</v>
      </c>
      <c r="V206" s="61">
        <v>2020</v>
      </c>
    </row>
    <row r="207" spans="1:22" s="2" customFormat="1" ht="12.75" customHeight="1" x14ac:dyDescent="0.2">
      <c r="A207" s="61">
        <f t="shared" si="12"/>
        <v>37</v>
      </c>
      <c r="B207" s="64" t="s">
        <v>154</v>
      </c>
      <c r="C207" s="66">
        <f t="shared" si="10"/>
        <v>574032.81972679996</v>
      </c>
      <c r="D207" s="66">
        <v>554169.21</v>
      </c>
      <c r="E207" s="66"/>
      <c r="F207" s="66"/>
      <c r="G207" s="66"/>
      <c r="H207" s="66"/>
      <c r="I207" s="66"/>
      <c r="J207" s="101"/>
      <c r="K207" s="101"/>
      <c r="L207" s="66"/>
      <c r="M207" s="66"/>
      <c r="N207" s="66"/>
      <c r="O207" s="66"/>
      <c r="P207" s="66"/>
      <c r="Q207" s="66"/>
      <c r="R207" s="66"/>
      <c r="S207" s="66"/>
      <c r="T207" s="66"/>
      <c r="U207" s="66">
        <v>19863.609726800001</v>
      </c>
      <c r="V207" s="61">
        <v>2020</v>
      </c>
    </row>
    <row r="208" spans="1:22" s="2" customFormat="1" ht="12.75" customHeight="1" x14ac:dyDescent="0.2">
      <c r="A208" s="61">
        <f t="shared" si="12"/>
        <v>38</v>
      </c>
      <c r="B208" s="64" t="s">
        <v>161</v>
      </c>
      <c r="C208" s="66">
        <f>D208+E208+G208+I208+M208+Q208+R208+S208+T208+U208</f>
        <v>522953.80200000003</v>
      </c>
      <c r="D208" s="66">
        <v>511517</v>
      </c>
      <c r="E208" s="66"/>
      <c r="F208" s="66"/>
      <c r="G208" s="66"/>
      <c r="H208" s="66"/>
      <c r="I208" s="66"/>
      <c r="J208" s="101"/>
      <c r="K208" s="101"/>
      <c r="L208" s="66"/>
      <c r="M208" s="66"/>
      <c r="N208" s="66"/>
      <c r="O208" s="66"/>
      <c r="P208" s="66"/>
      <c r="Q208" s="66"/>
      <c r="R208" s="66"/>
      <c r="S208" s="66"/>
      <c r="T208" s="66"/>
      <c r="U208" s="66">
        <v>11436.802</v>
      </c>
      <c r="V208" s="61">
        <v>2020</v>
      </c>
    </row>
    <row r="209" spans="1:22" s="2" customFormat="1" ht="12.75" customHeight="1" x14ac:dyDescent="0.2">
      <c r="A209" s="61">
        <f t="shared" si="12"/>
        <v>39</v>
      </c>
      <c r="B209" s="64" t="s">
        <v>166</v>
      </c>
      <c r="C209" s="66">
        <f>D209+E209+G209+I209+M209+Q209+R209+S209+T209+U209</f>
        <v>4018517.6149359997</v>
      </c>
      <c r="D209" s="66">
        <v>711750.25</v>
      </c>
      <c r="E209" s="66"/>
      <c r="F209" s="66"/>
      <c r="G209" s="66"/>
      <c r="H209" s="66"/>
      <c r="I209" s="66"/>
      <c r="J209" s="101"/>
      <c r="K209" s="101"/>
      <c r="L209" s="66">
        <v>757</v>
      </c>
      <c r="M209" s="66">
        <v>3231642.51</v>
      </c>
      <c r="N209" s="66"/>
      <c r="O209" s="66"/>
      <c r="P209" s="66"/>
      <c r="Q209" s="66"/>
      <c r="R209" s="66"/>
      <c r="S209" s="66"/>
      <c r="T209" s="66"/>
      <c r="U209" s="66">
        <v>75124.854936000003</v>
      </c>
      <c r="V209" s="61">
        <v>2020</v>
      </c>
    </row>
    <row r="210" spans="1:22" s="2" customFormat="1" ht="12.75" customHeight="1" x14ac:dyDescent="0.2">
      <c r="A210" s="61">
        <f t="shared" si="12"/>
        <v>40</v>
      </c>
      <c r="B210" s="64" t="s">
        <v>181</v>
      </c>
      <c r="C210" s="66">
        <f>D210+E210+F210+G210+H210+I210+K210+M210+O210+Q210+R210+T210+U210+S210</f>
        <v>492136.1132198</v>
      </c>
      <c r="D210" s="66">
        <v>481825.05699999997</v>
      </c>
      <c r="E210" s="66"/>
      <c r="F210" s="66"/>
      <c r="G210" s="66"/>
      <c r="H210" s="66"/>
      <c r="I210" s="66"/>
      <c r="J210" s="101"/>
      <c r="K210" s="101"/>
      <c r="L210" s="66"/>
      <c r="M210" s="66"/>
      <c r="N210" s="66"/>
      <c r="O210" s="66"/>
      <c r="P210" s="66"/>
      <c r="Q210" s="66"/>
      <c r="R210" s="66"/>
      <c r="S210" s="66"/>
      <c r="T210" s="66"/>
      <c r="U210" s="66">
        <v>10311.056219800001</v>
      </c>
      <c r="V210" s="61">
        <v>2020</v>
      </c>
    </row>
    <row r="211" spans="1:22" s="2" customFormat="1" ht="12.75" customHeight="1" x14ac:dyDescent="0.2">
      <c r="A211" s="61">
        <f t="shared" si="12"/>
        <v>41</v>
      </c>
      <c r="B211" s="64" t="s">
        <v>88</v>
      </c>
      <c r="C211" s="66">
        <f>D211+E211+F211+G211+H211+I211+K211+M211+O211+Q211+R211+T211+U211+S211</f>
        <v>548346.33000000007</v>
      </c>
      <c r="D211" s="66">
        <v>537970.81000000006</v>
      </c>
      <c r="E211" s="66"/>
      <c r="F211" s="66"/>
      <c r="G211" s="66"/>
      <c r="H211" s="66"/>
      <c r="I211" s="66"/>
      <c r="J211" s="101"/>
      <c r="K211" s="101"/>
      <c r="L211" s="66"/>
      <c r="M211" s="66"/>
      <c r="N211" s="66"/>
      <c r="O211" s="66"/>
      <c r="P211" s="66"/>
      <c r="Q211" s="66"/>
      <c r="R211" s="66"/>
      <c r="S211" s="66"/>
      <c r="T211" s="66"/>
      <c r="U211" s="66">
        <v>10375.52</v>
      </c>
      <c r="V211" s="61">
        <v>2020</v>
      </c>
    </row>
    <row r="212" spans="1:22" s="2" customFormat="1" ht="12.75" customHeight="1" x14ac:dyDescent="0.2">
      <c r="A212" s="61">
        <f t="shared" si="12"/>
        <v>42</v>
      </c>
      <c r="B212" s="64" t="s">
        <v>160</v>
      </c>
      <c r="C212" s="66">
        <f>D212+E212+F212+G212+H212+I212+K212+M212+O212+Q212+R212+T212+U212+S212</f>
        <v>609347.14999999991</v>
      </c>
      <c r="D212" s="66">
        <v>596580.32999999996</v>
      </c>
      <c r="E212" s="66"/>
      <c r="F212" s="66"/>
      <c r="G212" s="66"/>
      <c r="H212" s="66"/>
      <c r="I212" s="66"/>
      <c r="J212" s="101"/>
      <c r="K212" s="101"/>
      <c r="L212" s="66"/>
      <c r="M212" s="66"/>
      <c r="N212" s="66"/>
      <c r="O212" s="66"/>
      <c r="P212" s="66"/>
      <c r="Q212" s="66"/>
      <c r="R212" s="66"/>
      <c r="S212" s="66"/>
      <c r="T212" s="66"/>
      <c r="U212" s="66">
        <v>12766.82</v>
      </c>
      <c r="V212" s="61">
        <v>2020</v>
      </c>
    </row>
    <row r="213" spans="1:22" s="2" customFormat="1" ht="12.75" customHeight="1" x14ac:dyDescent="0.2">
      <c r="A213" s="61">
        <f t="shared" si="12"/>
        <v>43</v>
      </c>
      <c r="B213" s="64" t="s">
        <v>191</v>
      </c>
      <c r="C213" s="66">
        <f>D213+E213+F213+G213+H213+I213+K213+M213+O213+Q213+R213+T213+U213+S213</f>
        <v>1167991.8400000001</v>
      </c>
      <c r="D213" s="66">
        <v>1143520.5</v>
      </c>
      <c r="E213" s="66"/>
      <c r="F213" s="66"/>
      <c r="G213" s="66"/>
      <c r="H213" s="66"/>
      <c r="I213" s="66"/>
      <c r="J213" s="101"/>
      <c r="K213" s="101"/>
      <c r="L213" s="66"/>
      <c r="M213" s="66"/>
      <c r="N213" s="66"/>
      <c r="O213" s="66"/>
      <c r="P213" s="66"/>
      <c r="Q213" s="66"/>
      <c r="R213" s="66"/>
      <c r="S213" s="66"/>
      <c r="T213" s="66"/>
      <c r="U213" s="66">
        <v>24471.34</v>
      </c>
      <c r="V213" s="61">
        <v>2020</v>
      </c>
    </row>
    <row r="214" spans="1:22" s="107" customFormat="1" ht="12.75" customHeight="1" x14ac:dyDescent="0.2">
      <c r="A214" s="245" t="s">
        <v>243</v>
      </c>
      <c r="B214" s="245"/>
      <c r="C214" s="50">
        <f t="shared" ref="C214:U214" si="13">SUM(C171:C213)</f>
        <v>162329698.75494018</v>
      </c>
      <c r="D214" s="50">
        <f t="shared" si="13"/>
        <v>17572855.816999998</v>
      </c>
      <c r="E214" s="50">
        <f t="shared" si="13"/>
        <v>18334038.367000002</v>
      </c>
      <c r="F214" s="50">
        <f t="shared" si="13"/>
        <v>0</v>
      </c>
      <c r="G214" s="50">
        <f t="shared" si="13"/>
        <v>12938511.034399997</v>
      </c>
      <c r="H214" s="50">
        <f t="shared" si="13"/>
        <v>481225</v>
      </c>
      <c r="I214" s="50">
        <f t="shared" si="13"/>
        <v>9079611.307</v>
      </c>
      <c r="J214" s="50">
        <f t="shared" si="13"/>
        <v>0</v>
      </c>
      <c r="K214" s="50">
        <f t="shared" si="13"/>
        <v>0</v>
      </c>
      <c r="L214" s="50">
        <f t="shared" si="13"/>
        <v>14697.6</v>
      </c>
      <c r="M214" s="50">
        <f t="shared" si="13"/>
        <v>62834731.850000001</v>
      </c>
      <c r="N214" s="50">
        <f t="shared" si="13"/>
        <v>1691.1</v>
      </c>
      <c r="O214" s="50">
        <f t="shared" si="13"/>
        <v>2292724.89</v>
      </c>
      <c r="P214" s="50">
        <f t="shared" si="13"/>
        <v>17276.590000000004</v>
      </c>
      <c r="Q214" s="50">
        <f t="shared" si="13"/>
        <v>30321503.899999999</v>
      </c>
      <c r="R214" s="50">
        <f t="shared" si="13"/>
        <v>361122.87699999998</v>
      </c>
      <c r="S214" s="50">
        <f t="shared" si="13"/>
        <v>0</v>
      </c>
      <c r="T214" s="50">
        <f t="shared" si="13"/>
        <v>4867157.2999999989</v>
      </c>
      <c r="U214" s="50">
        <f t="shared" si="13"/>
        <v>3246216.4125402002</v>
      </c>
      <c r="V214" s="50"/>
    </row>
    <row r="215" spans="1:22" s="2" customFormat="1" ht="12.75" customHeight="1" x14ac:dyDescent="0.2">
      <c r="A215" s="61">
        <v>1</v>
      </c>
      <c r="B215" s="64" t="s">
        <v>244</v>
      </c>
      <c r="C215" s="66">
        <f t="shared" ref="C215:C256" si="14">D215+E215+F215+G215+H215+I215+K215+M215+O215+Q215+R215+T215+U215+S215</f>
        <v>128127.15</v>
      </c>
      <c r="D215" s="66"/>
      <c r="E215" s="66"/>
      <c r="F215" s="66"/>
      <c r="G215" s="66"/>
      <c r="H215" s="66"/>
      <c r="I215" s="66"/>
      <c r="J215" s="101"/>
      <c r="K215" s="101"/>
      <c r="L215" s="66"/>
      <c r="M215" s="66"/>
      <c r="N215" s="66"/>
      <c r="O215" s="66"/>
      <c r="P215" s="66"/>
      <c r="Q215" s="66"/>
      <c r="R215" s="66"/>
      <c r="S215" s="66"/>
      <c r="T215" s="66">
        <v>128127.15</v>
      </c>
      <c r="U215" s="66"/>
      <c r="V215" s="61">
        <v>2021</v>
      </c>
    </row>
    <row r="216" spans="1:22" s="2" customFormat="1" ht="12.75" customHeight="1" x14ac:dyDescent="0.2">
      <c r="A216" s="61">
        <f t="shared" ref="A216:A261" si="15">1+A215</f>
        <v>2</v>
      </c>
      <c r="B216" s="64" t="s">
        <v>245</v>
      </c>
      <c r="C216" s="66">
        <f t="shared" si="14"/>
        <v>82813</v>
      </c>
      <c r="D216" s="66"/>
      <c r="E216" s="66"/>
      <c r="F216" s="66"/>
      <c r="G216" s="66"/>
      <c r="H216" s="66"/>
      <c r="I216" s="66"/>
      <c r="J216" s="101"/>
      <c r="K216" s="101"/>
      <c r="L216" s="66"/>
      <c r="M216" s="66"/>
      <c r="N216" s="66"/>
      <c r="O216" s="66"/>
      <c r="P216" s="66"/>
      <c r="Q216" s="66"/>
      <c r="R216" s="66"/>
      <c r="S216" s="66"/>
      <c r="T216" s="66">
        <v>82813</v>
      </c>
      <c r="U216" s="66"/>
      <c r="V216" s="61">
        <v>2021</v>
      </c>
    </row>
    <row r="217" spans="1:22" s="2" customFormat="1" ht="12.75" customHeight="1" x14ac:dyDescent="0.2">
      <c r="A217" s="61">
        <f t="shared" si="15"/>
        <v>3</v>
      </c>
      <c r="B217" s="64" t="s">
        <v>246</v>
      </c>
      <c r="C217" s="66">
        <f t="shared" si="14"/>
        <v>298853.45</v>
      </c>
      <c r="D217" s="66"/>
      <c r="E217" s="66"/>
      <c r="F217" s="66"/>
      <c r="G217" s="66"/>
      <c r="H217" s="66"/>
      <c r="I217" s="66"/>
      <c r="J217" s="101"/>
      <c r="K217" s="101"/>
      <c r="L217" s="66"/>
      <c r="M217" s="66"/>
      <c r="N217" s="66"/>
      <c r="O217" s="66"/>
      <c r="P217" s="66"/>
      <c r="Q217" s="66"/>
      <c r="R217" s="66"/>
      <c r="S217" s="66"/>
      <c r="T217" s="66">
        <f>24928+273925.45</f>
        <v>298853.45</v>
      </c>
      <c r="U217" s="66"/>
      <c r="V217" s="61">
        <v>2021</v>
      </c>
    </row>
    <row r="218" spans="1:22" s="2" customFormat="1" ht="12.75" customHeight="1" x14ac:dyDescent="0.2">
      <c r="A218" s="61">
        <f t="shared" si="15"/>
        <v>4</v>
      </c>
      <c r="B218" s="64" t="s">
        <v>247</v>
      </c>
      <c r="C218" s="66">
        <f t="shared" si="14"/>
        <v>57533</v>
      </c>
      <c r="D218" s="66"/>
      <c r="E218" s="66"/>
      <c r="F218" s="66"/>
      <c r="G218" s="66"/>
      <c r="H218" s="66"/>
      <c r="I218" s="66"/>
      <c r="J218" s="101"/>
      <c r="K218" s="101"/>
      <c r="L218" s="66"/>
      <c r="M218" s="66"/>
      <c r="N218" s="66"/>
      <c r="O218" s="66"/>
      <c r="P218" s="66"/>
      <c r="Q218" s="66"/>
      <c r="R218" s="66"/>
      <c r="S218" s="66"/>
      <c r="T218" s="66">
        <v>57533</v>
      </c>
      <c r="U218" s="66"/>
      <c r="V218" s="61">
        <v>2021</v>
      </c>
    </row>
    <row r="219" spans="1:22" s="2" customFormat="1" ht="12.75" customHeight="1" x14ac:dyDescent="0.2">
      <c r="A219" s="61">
        <f t="shared" si="15"/>
        <v>5</v>
      </c>
      <c r="B219" s="64" t="s">
        <v>248</v>
      </c>
      <c r="C219" s="66">
        <f t="shared" si="14"/>
        <v>199265.67</v>
      </c>
      <c r="D219" s="66"/>
      <c r="E219" s="66"/>
      <c r="F219" s="66"/>
      <c r="G219" s="66"/>
      <c r="H219" s="66"/>
      <c r="I219" s="66"/>
      <c r="J219" s="101"/>
      <c r="K219" s="101"/>
      <c r="L219" s="66"/>
      <c r="M219" s="66"/>
      <c r="N219" s="66"/>
      <c r="O219" s="66"/>
      <c r="P219" s="66"/>
      <c r="Q219" s="66"/>
      <c r="R219" s="66"/>
      <c r="S219" s="66"/>
      <c r="T219" s="66">
        <v>199265.67</v>
      </c>
      <c r="U219" s="66"/>
      <c r="V219" s="61">
        <v>2021</v>
      </c>
    </row>
    <row r="220" spans="1:22" s="2" customFormat="1" ht="12.75" customHeight="1" x14ac:dyDescent="0.2">
      <c r="A220" s="61">
        <f t="shared" si="15"/>
        <v>6</v>
      </c>
      <c r="B220" s="64" t="s">
        <v>249</v>
      </c>
      <c r="C220" s="66">
        <f t="shared" si="14"/>
        <v>42686.49</v>
      </c>
      <c r="D220" s="66"/>
      <c r="E220" s="66"/>
      <c r="F220" s="66"/>
      <c r="G220" s="66"/>
      <c r="H220" s="66"/>
      <c r="I220" s="66"/>
      <c r="J220" s="101"/>
      <c r="K220" s="101"/>
      <c r="L220" s="66"/>
      <c r="M220" s="66"/>
      <c r="N220" s="66"/>
      <c r="O220" s="66"/>
      <c r="P220" s="66"/>
      <c r="Q220" s="66"/>
      <c r="R220" s="66"/>
      <c r="S220" s="66"/>
      <c r="T220" s="66">
        <v>42686.49</v>
      </c>
      <c r="U220" s="66"/>
      <c r="V220" s="61">
        <v>2021</v>
      </c>
    </row>
    <row r="221" spans="1:22" s="2" customFormat="1" ht="12.75" customHeight="1" x14ac:dyDescent="0.2">
      <c r="A221" s="61">
        <f t="shared" si="15"/>
        <v>7</v>
      </c>
      <c r="B221" s="64" t="s">
        <v>250</v>
      </c>
      <c r="C221" s="66">
        <f t="shared" si="14"/>
        <v>86074</v>
      </c>
      <c r="D221" s="66"/>
      <c r="E221" s="66"/>
      <c r="F221" s="66"/>
      <c r="G221" s="66"/>
      <c r="H221" s="66"/>
      <c r="I221" s="66"/>
      <c r="J221" s="101"/>
      <c r="K221" s="101"/>
      <c r="L221" s="66"/>
      <c r="M221" s="66"/>
      <c r="N221" s="66"/>
      <c r="O221" s="66"/>
      <c r="P221" s="66"/>
      <c r="Q221" s="66"/>
      <c r="R221" s="66"/>
      <c r="S221" s="66"/>
      <c r="T221" s="66">
        <v>86074</v>
      </c>
      <c r="U221" s="66"/>
      <c r="V221" s="61">
        <v>2021</v>
      </c>
    </row>
    <row r="222" spans="1:22" s="2" customFormat="1" ht="12.75" customHeight="1" x14ac:dyDescent="0.2">
      <c r="A222" s="61">
        <f t="shared" si="15"/>
        <v>8</v>
      </c>
      <c r="B222" s="64" t="s">
        <v>251</v>
      </c>
      <c r="C222" s="66">
        <f t="shared" si="14"/>
        <v>127072</v>
      </c>
      <c r="D222" s="66"/>
      <c r="E222" s="66"/>
      <c r="F222" s="66"/>
      <c r="G222" s="66"/>
      <c r="H222" s="66"/>
      <c r="I222" s="66"/>
      <c r="J222" s="101"/>
      <c r="K222" s="101"/>
      <c r="L222" s="66"/>
      <c r="M222" s="66"/>
      <c r="N222" s="66"/>
      <c r="O222" s="66"/>
      <c r="P222" s="66"/>
      <c r="Q222" s="66"/>
      <c r="R222" s="66"/>
      <c r="S222" s="66"/>
      <c r="T222" s="66">
        <v>127072</v>
      </c>
      <c r="U222" s="66"/>
      <c r="V222" s="61">
        <v>2021</v>
      </c>
    </row>
    <row r="223" spans="1:22" s="2" customFormat="1" ht="12.75" customHeight="1" x14ac:dyDescent="0.2">
      <c r="A223" s="61">
        <f t="shared" si="15"/>
        <v>9</v>
      </c>
      <c r="B223" s="64" t="s">
        <v>252</v>
      </c>
      <c r="C223" s="66">
        <f t="shared" si="14"/>
        <v>85135</v>
      </c>
      <c r="D223" s="66"/>
      <c r="E223" s="66"/>
      <c r="F223" s="66"/>
      <c r="G223" s="66"/>
      <c r="H223" s="66"/>
      <c r="I223" s="66"/>
      <c r="J223" s="101"/>
      <c r="K223" s="101"/>
      <c r="L223" s="66"/>
      <c r="M223" s="66"/>
      <c r="N223" s="66"/>
      <c r="O223" s="66"/>
      <c r="P223" s="66"/>
      <c r="Q223" s="66"/>
      <c r="R223" s="66"/>
      <c r="S223" s="66"/>
      <c r="T223" s="66">
        <v>85135</v>
      </c>
      <c r="U223" s="66"/>
      <c r="V223" s="61">
        <v>2021</v>
      </c>
    </row>
    <row r="224" spans="1:22" s="2" customFormat="1" ht="12.75" customHeight="1" x14ac:dyDescent="0.2">
      <c r="A224" s="237">
        <f t="shared" si="15"/>
        <v>10</v>
      </c>
      <c r="B224" s="64" t="s">
        <v>231</v>
      </c>
      <c r="C224" s="66">
        <f t="shared" si="14"/>
        <v>11739273.85</v>
      </c>
      <c r="D224" s="66">
        <v>1368932</v>
      </c>
      <c r="E224" s="66">
        <v>936926</v>
      </c>
      <c r="F224" s="66"/>
      <c r="G224" s="66">
        <v>3048125</v>
      </c>
      <c r="H224" s="66"/>
      <c r="I224" s="66">
        <v>1510000</v>
      </c>
      <c r="J224" s="101"/>
      <c r="K224" s="101"/>
      <c r="L224" s="66"/>
      <c r="M224" s="66"/>
      <c r="N224" s="66"/>
      <c r="O224" s="66"/>
      <c r="P224" s="66">
        <v>4981.5</v>
      </c>
      <c r="Q224" s="66">
        <v>3944046</v>
      </c>
      <c r="R224" s="66">
        <v>665633</v>
      </c>
      <c r="S224" s="66"/>
      <c r="T224" s="66"/>
      <c r="U224" s="66">
        <f>419354.01-U182</f>
        <v>265611.84999999998</v>
      </c>
      <c r="V224" s="61">
        <v>2021</v>
      </c>
    </row>
    <row r="225" spans="1:22" s="2" customFormat="1" ht="12.75" customHeight="1" x14ac:dyDescent="0.2">
      <c r="A225" s="61">
        <f t="shared" si="15"/>
        <v>11</v>
      </c>
      <c r="B225" s="64" t="s">
        <v>254</v>
      </c>
      <c r="C225" s="66">
        <f t="shared" si="14"/>
        <v>288698.84999999998</v>
      </c>
      <c r="D225" s="66"/>
      <c r="E225" s="66"/>
      <c r="F225" s="66"/>
      <c r="G225" s="66"/>
      <c r="H225" s="66"/>
      <c r="I225" s="66"/>
      <c r="J225" s="101"/>
      <c r="K225" s="101"/>
      <c r="L225" s="66"/>
      <c r="M225" s="66"/>
      <c r="N225" s="66"/>
      <c r="O225" s="66"/>
      <c r="P225" s="66"/>
      <c r="Q225" s="66"/>
      <c r="R225" s="66"/>
      <c r="S225" s="66"/>
      <c r="T225" s="66">
        <v>288698.84999999998</v>
      </c>
      <c r="U225" s="66"/>
      <c r="V225" s="61">
        <v>2021</v>
      </c>
    </row>
    <row r="226" spans="1:22" s="2" customFormat="1" ht="12.75" customHeight="1" x14ac:dyDescent="0.2">
      <c r="A226" s="61">
        <f t="shared" si="15"/>
        <v>12</v>
      </c>
      <c r="B226" s="64" t="s">
        <v>256</v>
      </c>
      <c r="C226" s="66">
        <f t="shared" si="14"/>
        <v>165537.9</v>
      </c>
      <c r="D226" s="66"/>
      <c r="E226" s="66"/>
      <c r="F226" s="66"/>
      <c r="G226" s="66"/>
      <c r="H226" s="66"/>
      <c r="I226" s="66"/>
      <c r="J226" s="101"/>
      <c r="K226" s="101"/>
      <c r="L226" s="66"/>
      <c r="M226" s="66"/>
      <c r="N226" s="66"/>
      <c r="O226" s="66"/>
      <c r="P226" s="66"/>
      <c r="Q226" s="66"/>
      <c r="R226" s="66"/>
      <c r="S226" s="66"/>
      <c r="T226" s="66">
        <v>165537.9</v>
      </c>
      <c r="U226" s="66"/>
      <c r="V226" s="61">
        <v>2021</v>
      </c>
    </row>
    <row r="227" spans="1:22" s="2" customFormat="1" ht="12.75" customHeight="1" x14ac:dyDescent="0.2">
      <c r="A227" s="61">
        <f t="shared" si="15"/>
        <v>13</v>
      </c>
      <c r="B227" s="64" t="s">
        <v>257</v>
      </c>
      <c r="C227" s="66">
        <f t="shared" si="14"/>
        <v>12389781.84</v>
      </c>
      <c r="D227" s="66">
        <v>1418535.86</v>
      </c>
      <c r="E227" s="66">
        <v>1256743.28</v>
      </c>
      <c r="F227" s="122"/>
      <c r="G227" s="66">
        <v>408282.32</v>
      </c>
      <c r="H227" s="66"/>
      <c r="I227" s="66">
        <v>316658.14</v>
      </c>
      <c r="J227" s="101"/>
      <c r="K227" s="101"/>
      <c r="L227" s="66">
        <v>628</v>
      </c>
      <c r="M227" s="66">
        <v>4802954.97</v>
      </c>
      <c r="N227" s="66"/>
      <c r="O227" s="66">
        <v>812879.91</v>
      </c>
      <c r="P227" s="66"/>
      <c r="Q227" s="66">
        <v>2465326.0800000001</v>
      </c>
      <c r="R227" s="66">
        <v>215272.44</v>
      </c>
      <c r="S227" s="66"/>
      <c r="T227" s="123">
        <f>369953.1+154217.63</f>
        <v>524170.73</v>
      </c>
      <c r="U227" s="123">
        <v>168958.11</v>
      </c>
      <c r="V227" s="61">
        <v>2021</v>
      </c>
    </row>
    <row r="228" spans="1:22" s="2" customFormat="1" ht="12.75" customHeight="1" x14ac:dyDescent="0.2">
      <c r="A228" s="61">
        <f t="shared" si="15"/>
        <v>14</v>
      </c>
      <c r="B228" s="64" t="s">
        <v>258</v>
      </c>
      <c r="C228" s="66">
        <f t="shared" si="14"/>
        <v>309768</v>
      </c>
      <c r="D228" s="66"/>
      <c r="E228" s="66"/>
      <c r="F228" s="66"/>
      <c r="G228" s="66"/>
      <c r="H228" s="66"/>
      <c r="I228" s="66"/>
      <c r="J228" s="101"/>
      <c r="K228" s="101"/>
      <c r="L228" s="66"/>
      <c r="M228" s="66"/>
      <c r="N228" s="66"/>
      <c r="O228" s="66"/>
      <c r="P228" s="66"/>
      <c r="Q228" s="66"/>
      <c r="R228" s="66"/>
      <c r="S228" s="66"/>
      <c r="T228" s="66">
        <v>309768</v>
      </c>
      <c r="U228" s="66"/>
      <c r="V228" s="61">
        <v>2021</v>
      </c>
    </row>
    <row r="229" spans="1:22" s="2" customFormat="1" ht="12.75" customHeight="1" x14ac:dyDescent="0.2">
      <c r="A229" s="61">
        <f t="shared" si="15"/>
        <v>15</v>
      </c>
      <c r="B229" s="64" t="s">
        <v>259</v>
      </c>
      <c r="C229" s="66">
        <f t="shared" si="14"/>
        <v>454607.91000000003</v>
      </c>
      <c r="D229" s="66"/>
      <c r="E229" s="66"/>
      <c r="F229" s="66"/>
      <c r="G229" s="66"/>
      <c r="H229" s="66"/>
      <c r="I229" s="66"/>
      <c r="J229" s="101"/>
      <c r="K229" s="101"/>
      <c r="L229" s="66"/>
      <c r="M229" s="66"/>
      <c r="N229" s="66"/>
      <c r="O229" s="66"/>
      <c r="P229" s="66"/>
      <c r="Q229" s="66"/>
      <c r="R229" s="66"/>
      <c r="S229" s="66"/>
      <c r="T229" s="66">
        <f>300390.28+154217.63</f>
        <v>454607.91000000003</v>
      </c>
      <c r="U229" s="66"/>
      <c r="V229" s="61">
        <v>2021</v>
      </c>
    </row>
    <row r="230" spans="1:22" s="2" customFormat="1" ht="12.75" customHeight="1" x14ac:dyDescent="0.2">
      <c r="A230" s="61">
        <f t="shared" si="15"/>
        <v>16</v>
      </c>
      <c r="B230" s="64" t="s">
        <v>260</v>
      </c>
      <c r="C230" s="66">
        <f t="shared" si="14"/>
        <v>491347</v>
      </c>
      <c r="D230" s="66"/>
      <c r="E230" s="66"/>
      <c r="F230" s="66"/>
      <c r="G230" s="66"/>
      <c r="H230" s="66"/>
      <c r="I230" s="66"/>
      <c r="J230" s="101"/>
      <c r="K230" s="101"/>
      <c r="L230" s="66"/>
      <c r="M230" s="66"/>
      <c r="N230" s="66"/>
      <c r="O230" s="66"/>
      <c r="P230" s="66"/>
      <c r="Q230" s="66"/>
      <c r="R230" s="66"/>
      <c r="S230" s="66"/>
      <c r="T230" s="66">
        <v>491347</v>
      </c>
      <c r="U230" s="66"/>
      <c r="V230" s="61">
        <v>2021</v>
      </c>
    </row>
    <row r="231" spans="1:22" s="2" customFormat="1" ht="12.75" customHeight="1" x14ac:dyDescent="0.2">
      <c r="A231" s="61">
        <f t="shared" si="15"/>
        <v>17</v>
      </c>
      <c r="B231" s="64" t="s">
        <v>261</v>
      </c>
      <c r="C231" s="66">
        <f t="shared" si="14"/>
        <v>703556</v>
      </c>
      <c r="D231" s="66"/>
      <c r="E231" s="66"/>
      <c r="F231" s="66"/>
      <c r="G231" s="66"/>
      <c r="H231" s="66"/>
      <c r="I231" s="66"/>
      <c r="J231" s="101"/>
      <c r="K231" s="101"/>
      <c r="L231" s="66"/>
      <c r="M231" s="66"/>
      <c r="N231" s="66"/>
      <c r="O231" s="66"/>
      <c r="P231" s="66"/>
      <c r="Q231" s="66"/>
      <c r="R231" s="66"/>
      <c r="S231" s="66"/>
      <c r="T231" s="66">
        <v>703556</v>
      </c>
      <c r="U231" s="66"/>
      <c r="V231" s="61">
        <v>2021</v>
      </c>
    </row>
    <row r="232" spans="1:22" s="2" customFormat="1" ht="12.75" customHeight="1" x14ac:dyDescent="0.2">
      <c r="A232" s="61">
        <f t="shared" si="15"/>
        <v>18</v>
      </c>
      <c r="B232" s="64" t="s">
        <v>262</v>
      </c>
      <c r="C232" s="66">
        <f t="shared" si="14"/>
        <v>12406271.609999999</v>
      </c>
      <c r="D232" s="66"/>
      <c r="E232" s="66"/>
      <c r="F232" s="122"/>
      <c r="G232" s="66"/>
      <c r="H232" s="66"/>
      <c r="I232" s="66"/>
      <c r="J232" s="101"/>
      <c r="K232" s="101"/>
      <c r="L232" s="66">
        <v>1010</v>
      </c>
      <c r="M232" s="66">
        <v>7663648.9800000004</v>
      </c>
      <c r="N232" s="66"/>
      <c r="O232" s="66"/>
      <c r="P232" s="66">
        <v>2163.52</v>
      </c>
      <c r="Q232" s="66">
        <v>4155429.35</v>
      </c>
      <c r="R232" s="66"/>
      <c r="S232" s="66"/>
      <c r="T232" s="123">
        <v>334265</v>
      </c>
      <c r="U232" s="66">
        <f>ROUND(0.0214*(D232+E232+F232+G232+H232+I232+M232+O232+Q232+R232),2)</f>
        <v>252928.28</v>
      </c>
      <c r="V232" s="61">
        <v>2021</v>
      </c>
    </row>
    <row r="233" spans="1:22" s="2" customFormat="1" ht="12.75" customHeight="1" x14ac:dyDescent="0.2">
      <c r="A233" s="61">
        <f t="shared" si="15"/>
        <v>19</v>
      </c>
      <c r="B233" s="64" t="s">
        <v>263</v>
      </c>
      <c r="C233" s="66">
        <f t="shared" si="14"/>
        <v>1283741.55</v>
      </c>
      <c r="D233" s="66"/>
      <c r="E233" s="66"/>
      <c r="F233" s="66"/>
      <c r="G233" s="66"/>
      <c r="H233" s="66"/>
      <c r="I233" s="66"/>
      <c r="J233" s="101"/>
      <c r="K233" s="101"/>
      <c r="L233" s="66"/>
      <c r="M233" s="66"/>
      <c r="N233" s="66"/>
      <c r="O233" s="66"/>
      <c r="P233" s="66"/>
      <c r="Q233" s="66"/>
      <c r="R233" s="66"/>
      <c r="S233" s="66"/>
      <c r="T233" s="66">
        <v>1283741.55</v>
      </c>
      <c r="U233" s="66"/>
      <c r="V233" s="61">
        <v>2021</v>
      </c>
    </row>
    <row r="234" spans="1:22" s="2" customFormat="1" ht="12.75" customHeight="1" x14ac:dyDescent="0.2">
      <c r="A234" s="61">
        <f t="shared" si="15"/>
        <v>20</v>
      </c>
      <c r="B234" s="64" t="s">
        <v>264</v>
      </c>
      <c r="C234" s="66">
        <f t="shared" si="14"/>
        <v>170870.427</v>
      </c>
      <c r="D234" s="66"/>
      <c r="E234" s="66"/>
      <c r="F234" s="66"/>
      <c r="G234" s="66"/>
      <c r="H234" s="66"/>
      <c r="I234" s="66"/>
      <c r="J234" s="101"/>
      <c r="K234" s="101"/>
      <c r="L234" s="66"/>
      <c r="M234" s="66"/>
      <c r="N234" s="66"/>
      <c r="O234" s="66"/>
      <c r="P234" s="66"/>
      <c r="Q234" s="66"/>
      <c r="R234" s="66"/>
      <c r="S234" s="66"/>
      <c r="T234" s="66">
        <v>170870.427</v>
      </c>
      <c r="U234" s="66"/>
      <c r="V234" s="61">
        <v>2021</v>
      </c>
    </row>
    <row r="235" spans="1:22" s="2" customFormat="1" ht="12.75" customHeight="1" x14ac:dyDescent="0.2">
      <c r="A235" s="61">
        <f t="shared" si="15"/>
        <v>21</v>
      </c>
      <c r="B235" s="64" t="s">
        <v>266</v>
      </c>
      <c r="C235" s="66">
        <f t="shared" si="14"/>
        <v>169061.25599999999</v>
      </c>
      <c r="D235" s="66"/>
      <c r="E235" s="66"/>
      <c r="F235" s="66"/>
      <c r="G235" s="66"/>
      <c r="H235" s="66"/>
      <c r="I235" s="66"/>
      <c r="J235" s="101"/>
      <c r="K235" s="101"/>
      <c r="L235" s="66"/>
      <c r="M235" s="66"/>
      <c r="N235" s="66"/>
      <c r="O235" s="66"/>
      <c r="P235" s="66"/>
      <c r="Q235" s="66"/>
      <c r="R235" s="66"/>
      <c r="S235" s="66"/>
      <c r="T235" s="66">
        <v>169061.25599999999</v>
      </c>
      <c r="U235" s="66"/>
      <c r="V235" s="61">
        <v>2021</v>
      </c>
    </row>
    <row r="236" spans="1:22" s="2" customFormat="1" ht="12.75" customHeight="1" x14ac:dyDescent="0.2">
      <c r="A236" s="61">
        <f t="shared" si="15"/>
        <v>22</v>
      </c>
      <c r="B236" s="64" t="s">
        <v>267</v>
      </c>
      <c r="C236" s="66">
        <f t="shared" si="14"/>
        <v>161247.177</v>
      </c>
      <c r="D236" s="66"/>
      <c r="E236" s="66"/>
      <c r="F236" s="66"/>
      <c r="G236" s="66"/>
      <c r="H236" s="66"/>
      <c r="I236" s="66"/>
      <c r="J236" s="101"/>
      <c r="K236" s="101"/>
      <c r="L236" s="66"/>
      <c r="M236" s="66"/>
      <c r="N236" s="66"/>
      <c r="O236" s="66"/>
      <c r="P236" s="66"/>
      <c r="Q236" s="66"/>
      <c r="R236" s="66"/>
      <c r="S236" s="66"/>
      <c r="T236" s="66">
        <v>161247.177</v>
      </c>
      <c r="U236" s="66"/>
      <c r="V236" s="61">
        <v>2021</v>
      </c>
    </row>
    <row r="237" spans="1:22" s="2" customFormat="1" ht="12.75" customHeight="1" x14ac:dyDescent="0.2">
      <c r="A237" s="61">
        <f t="shared" si="15"/>
        <v>23</v>
      </c>
      <c r="B237" s="64" t="s">
        <v>268</v>
      </c>
      <c r="C237" s="66">
        <f t="shared" si="14"/>
        <v>104508.495</v>
      </c>
      <c r="D237" s="66"/>
      <c r="E237" s="66"/>
      <c r="F237" s="66"/>
      <c r="G237" s="66"/>
      <c r="H237" s="66"/>
      <c r="I237" s="66"/>
      <c r="J237" s="101"/>
      <c r="K237" s="101"/>
      <c r="L237" s="66"/>
      <c r="M237" s="66"/>
      <c r="N237" s="66"/>
      <c r="O237" s="66"/>
      <c r="P237" s="66"/>
      <c r="Q237" s="66"/>
      <c r="R237" s="66"/>
      <c r="S237" s="66"/>
      <c r="T237" s="66">
        <v>104508.495</v>
      </c>
      <c r="U237" s="66"/>
      <c r="V237" s="61">
        <v>2021</v>
      </c>
    </row>
    <row r="238" spans="1:22" s="2" customFormat="1" ht="12.75" customHeight="1" x14ac:dyDescent="0.2">
      <c r="A238" s="61">
        <f t="shared" si="15"/>
        <v>24</v>
      </c>
      <c r="B238" s="64" t="s">
        <v>269</v>
      </c>
      <c r="C238" s="66">
        <f t="shared" si="14"/>
        <v>105239.86199999999</v>
      </c>
      <c r="D238" s="66"/>
      <c r="E238" s="66"/>
      <c r="F238" s="66"/>
      <c r="G238" s="66"/>
      <c r="H238" s="66"/>
      <c r="I238" s="66"/>
      <c r="J238" s="101"/>
      <c r="K238" s="101"/>
      <c r="L238" s="66"/>
      <c r="M238" s="66"/>
      <c r="N238" s="66"/>
      <c r="O238" s="66"/>
      <c r="P238" s="66"/>
      <c r="Q238" s="66"/>
      <c r="R238" s="66"/>
      <c r="S238" s="66"/>
      <c r="T238" s="66">
        <v>105239.86199999999</v>
      </c>
      <c r="U238" s="66"/>
      <c r="V238" s="61">
        <v>2021</v>
      </c>
    </row>
    <row r="239" spans="1:22" s="2" customFormat="1" ht="12.75" customHeight="1" x14ac:dyDescent="0.2">
      <c r="A239" s="61">
        <f t="shared" si="15"/>
        <v>25</v>
      </c>
      <c r="B239" s="64" t="s">
        <v>241</v>
      </c>
      <c r="C239" s="66">
        <f t="shared" si="14"/>
        <v>5430977.7800000003</v>
      </c>
      <c r="D239" s="66"/>
      <c r="E239" s="66">
        <v>725085.36</v>
      </c>
      <c r="F239" s="66"/>
      <c r="G239" s="66">
        <v>322492.44</v>
      </c>
      <c r="H239" s="66"/>
      <c r="I239" s="66">
        <v>375375.69</v>
      </c>
      <c r="J239" s="101"/>
      <c r="K239" s="101"/>
      <c r="L239" s="66">
        <v>664</v>
      </c>
      <c r="M239" s="66">
        <v>2681359</v>
      </c>
      <c r="N239" s="66"/>
      <c r="O239" s="66"/>
      <c r="P239" s="66">
        <v>632</v>
      </c>
      <c r="Q239" s="66">
        <v>1238833</v>
      </c>
      <c r="R239" s="66"/>
      <c r="S239" s="66"/>
      <c r="T239" s="66"/>
      <c r="U239" s="66">
        <f>ROUND(0.0214*(D239+E239+F239+G239+H239+I239+M239+O239+R239),2)</f>
        <v>87832.29</v>
      </c>
      <c r="V239" s="61">
        <v>2021</v>
      </c>
    </row>
    <row r="240" spans="1:22" s="2" customFormat="1" ht="12.75" customHeight="1" x14ac:dyDescent="0.2">
      <c r="A240" s="61">
        <f t="shared" si="15"/>
        <v>26</v>
      </c>
      <c r="B240" s="64" t="s">
        <v>204</v>
      </c>
      <c r="C240" s="66">
        <f t="shared" si="14"/>
        <v>6796513.4900000002</v>
      </c>
      <c r="D240" s="66"/>
      <c r="E240" s="66"/>
      <c r="F240" s="66"/>
      <c r="G240" s="66">
        <v>710288</v>
      </c>
      <c r="H240" s="66"/>
      <c r="I240" s="66">
        <v>796404</v>
      </c>
      <c r="J240" s="101"/>
      <c r="K240" s="101"/>
      <c r="L240" s="66"/>
      <c r="M240" s="66"/>
      <c r="N240" s="66"/>
      <c r="O240" s="66"/>
      <c r="P240" s="66">
        <v>1856</v>
      </c>
      <c r="Q240" s="66">
        <v>5257578.28</v>
      </c>
      <c r="R240" s="66"/>
      <c r="S240" s="66"/>
      <c r="T240" s="66"/>
      <c r="U240" s="66">
        <f>ROUND(0.0214*(D240+E240+F240+G240+H240+I240+M240+O240+R240),2)</f>
        <v>32243.21</v>
      </c>
      <c r="V240" s="61">
        <v>2021</v>
      </c>
    </row>
    <row r="241" spans="1:22" s="2" customFormat="1" ht="12.75" customHeight="1" x14ac:dyDescent="0.2">
      <c r="A241" s="61">
        <f t="shared" si="15"/>
        <v>27</v>
      </c>
      <c r="B241" s="64" t="s">
        <v>211</v>
      </c>
      <c r="C241" s="66">
        <f t="shared" si="14"/>
        <v>10760932.2223408</v>
      </c>
      <c r="D241" s="66"/>
      <c r="E241" s="66">
        <v>2023534.93</v>
      </c>
      <c r="F241" s="66"/>
      <c r="G241" s="66">
        <v>663420.02</v>
      </c>
      <c r="H241" s="66"/>
      <c r="I241" s="66">
        <v>225306.99</v>
      </c>
      <c r="J241" s="101"/>
      <c r="K241" s="101"/>
      <c r="L241" s="66">
        <v>601</v>
      </c>
      <c r="M241" s="66">
        <v>4442580.8</v>
      </c>
      <c r="N241" s="66"/>
      <c r="O241" s="66"/>
      <c r="P241" s="66">
        <v>1064</v>
      </c>
      <c r="Q241" s="66">
        <v>3224428.03</v>
      </c>
      <c r="R241" s="66"/>
      <c r="S241" s="66"/>
      <c r="T241" s="66"/>
      <c r="U241" s="66">
        <f>197761.27-16099.8176592</f>
        <v>181661.45234079999</v>
      </c>
      <c r="V241" s="61">
        <v>2021</v>
      </c>
    </row>
    <row r="242" spans="1:22" s="2" customFormat="1" ht="12.75" customHeight="1" x14ac:dyDescent="0.2">
      <c r="A242" s="61">
        <f t="shared" si="15"/>
        <v>28</v>
      </c>
      <c r="B242" s="64" t="s">
        <v>212</v>
      </c>
      <c r="C242" s="66">
        <f t="shared" si="14"/>
        <v>7218659.7199999997</v>
      </c>
      <c r="D242" s="66">
        <v>702187</v>
      </c>
      <c r="E242" s="66"/>
      <c r="F242" s="66"/>
      <c r="G242" s="66">
        <v>1574777</v>
      </c>
      <c r="H242" s="66"/>
      <c r="I242" s="66">
        <v>596927</v>
      </c>
      <c r="J242" s="101"/>
      <c r="K242" s="101"/>
      <c r="L242" s="66"/>
      <c r="M242" s="66"/>
      <c r="N242" s="66"/>
      <c r="O242" s="66"/>
      <c r="P242" s="66">
        <v>1325</v>
      </c>
      <c r="Q242" s="66">
        <v>4193526</v>
      </c>
      <c r="R242" s="66"/>
      <c r="S242" s="66"/>
      <c r="T242" s="66"/>
      <c r="U242" s="66">
        <f>ROUND(0.0214*(D242+E242+F242+G242+H242+I242+M242+O242+Q242+R242),2)</f>
        <v>151242.72</v>
      </c>
      <c r="V242" s="61">
        <v>2021</v>
      </c>
    </row>
    <row r="243" spans="1:22" s="2" customFormat="1" ht="12.75" customHeight="1" x14ac:dyDescent="0.2">
      <c r="A243" s="61">
        <f t="shared" si="15"/>
        <v>29</v>
      </c>
      <c r="B243" s="64" t="s">
        <v>213</v>
      </c>
      <c r="C243" s="66">
        <f t="shared" si="14"/>
        <v>10595121.73</v>
      </c>
      <c r="D243" s="66"/>
      <c r="E243" s="66">
        <v>1751557.97</v>
      </c>
      <c r="F243" s="66">
        <v>736128</v>
      </c>
      <c r="G243" s="66">
        <v>404094.87</v>
      </c>
      <c r="H243" s="66"/>
      <c r="I243" s="66">
        <v>304743.82</v>
      </c>
      <c r="J243" s="101"/>
      <c r="K243" s="101"/>
      <c r="L243" s="66">
        <v>567</v>
      </c>
      <c r="M243" s="66">
        <v>3423776.94</v>
      </c>
      <c r="N243" s="66"/>
      <c r="O243" s="66"/>
      <c r="P243" s="66">
        <v>1055</v>
      </c>
      <c r="Q243" s="66">
        <v>3829445.79</v>
      </c>
      <c r="R243" s="66"/>
      <c r="S243" s="66"/>
      <c r="T243" s="66"/>
      <c r="U243" s="66">
        <f>159449.77-14075.43</f>
        <v>145374.34</v>
      </c>
      <c r="V243" s="61">
        <v>2021</v>
      </c>
    </row>
    <row r="244" spans="1:22" s="2" customFormat="1" ht="12.75" customHeight="1" x14ac:dyDescent="0.2">
      <c r="A244" s="61">
        <f t="shared" si="15"/>
        <v>30</v>
      </c>
      <c r="B244" s="64" t="s">
        <v>229</v>
      </c>
      <c r="C244" s="66">
        <f t="shared" si="14"/>
        <v>1913661.72</v>
      </c>
      <c r="D244" s="123"/>
      <c r="E244" s="122"/>
      <c r="F244" s="66"/>
      <c r="G244" s="122"/>
      <c r="H244" s="66"/>
      <c r="I244" s="122"/>
      <c r="J244" s="101"/>
      <c r="K244" s="101"/>
      <c r="L244" s="66">
        <v>320</v>
      </c>
      <c r="M244" s="122"/>
      <c r="N244" s="66"/>
      <c r="O244" s="66"/>
      <c r="P244" s="66">
        <v>449</v>
      </c>
      <c r="Q244" s="122">
        <v>1715040</v>
      </c>
      <c r="R244" s="122">
        <v>158527.38</v>
      </c>
      <c r="S244" s="66"/>
      <c r="T244" s="66"/>
      <c r="U244" s="66">
        <f>ROUND(0.0214*(D244+E244+F244+G244+H244+I244+M244+O244+R244+Q244),2)</f>
        <v>40094.339999999997</v>
      </c>
      <c r="V244" s="61">
        <v>2021</v>
      </c>
    </row>
    <row r="245" spans="1:22" s="2" customFormat="1" ht="12.75" customHeight="1" x14ac:dyDescent="0.2">
      <c r="A245" s="61">
        <f t="shared" si="15"/>
        <v>31</v>
      </c>
      <c r="B245" s="64" t="s">
        <v>150</v>
      </c>
      <c r="C245" s="66">
        <f t="shared" si="14"/>
        <v>6375990.04</v>
      </c>
      <c r="D245" s="66"/>
      <c r="E245" s="66">
        <v>660613.24</v>
      </c>
      <c r="F245" s="66"/>
      <c r="G245" s="66">
        <v>266763.46999999997</v>
      </c>
      <c r="H245" s="66"/>
      <c r="I245" s="66">
        <v>162213.26</v>
      </c>
      <c r="J245" s="101"/>
      <c r="K245" s="101"/>
      <c r="L245" s="66">
        <v>643</v>
      </c>
      <c r="M245" s="66">
        <f>2756961.65+371394</f>
        <v>3128355.65</v>
      </c>
      <c r="N245" s="66">
        <v>495.2</v>
      </c>
      <c r="O245" s="66">
        <v>87163.16</v>
      </c>
      <c r="P245" s="66">
        <v>1386.42</v>
      </c>
      <c r="Q245" s="66">
        <v>1978751.93</v>
      </c>
      <c r="R245" s="66"/>
      <c r="S245" s="66"/>
      <c r="T245" s="66"/>
      <c r="U245" s="66">
        <f>ROUND(0.0214*(D245+E245+F245+G245+H245+I245+M245+O245+R245),2)</f>
        <v>92129.33</v>
      </c>
      <c r="V245" s="61">
        <v>2021</v>
      </c>
    </row>
    <row r="246" spans="1:22" s="2" customFormat="1" ht="12.75" customHeight="1" x14ac:dyDescent="0.2">
      <c r="A246" s="61">
        <f t="shared" si="15"/>
        <v>32</v>
      </c>
      <c r="B246" s="64" t="s">
        <v>154</v>
      </c>
      <c r="C246" s="66">
        <f t="shared" si="14"/>
        <v>17321654.075000003</v>
      </c>
      <c r="D246" s="66"/>
      <c r="E246" s="66">
        <v>2331210.37</v>
      </c>
      <c r="F246" s="66">
        <v>947211.3</v>
      </c>
      <c r="G246" s="66">
        <v>484538.14</v>
      </c>
      <c r="H246" s="66">
        <v>1277911.5930000001</v>
      </c>
      <c r="I246" s="66">
        <v>430478.79</v>
      </c>
      <c r="J246" s="101"/>
      <c r="K246" s="101"/>
      <c r="L246" s="66">
        <v>1242</v>
      </c>
      <c r="M246" s="66">
        <v>5998070.9400000004</v>
      </c>
      <c r="N246" s="66">
        <v>200</v>
      </c>
      <c r="O246" s="66">
        <v>2155767.5019999999</v>
      </c>
      <c r="P246" s="66">
        <v>1100</v>
      </c>
      <c r="Q246" s="66">
        <v>3151554.04</v>
      </c>
      <c r="R246" s="66">
        <v>248024.64</v>
      </c>
      <c r="S246" s="66"/>
      <c r="T246" s="66"/>
      <c r="U246" s="66">
        <f>ROUND(0.0214*(D246+E246+F246+G246+H246+I246+M246+O246+R246),2)</f>
        <v>296886.76</v>
      </c>
      <c r="V246" s="61">
        <v>2021</v>
      </c>
    </row>
    <row r="247" spans="1:22" s="121" customFormat="1" ht="12.75" customHeight="1" x14ac:dyDescent="0.2">
      <c r="A247" s="61">
        <f t="shared" si="15"/>
        <v>33</v>
      </c>
      <c r="B247" s="64" t="s">
        <v>157</v>
      </c>
      <c r="C247" s="66">
        <f t="shared" si="14"/>
        <v>4130721.662606</v>
      </c>
      <c r="D247" s="66"/>
      <c r="E247" s="66">
        <v>998238.29</v>
      </c>
      <c r="F247" s="66"/>
      <c r="G247" s="66"/>
      <c r="H247" s="66"/>
      <c r="I247" s="66"/>
      <c r="J247" s="101"/>
      <c r="K247" s="101"/>
      <c r="L247" s="66"/>
      <c r="M247" s="66"/>
      <c r="N247" s="66"/>
      <c r="O247" s="66"/>
      <c r="P247" s="66">
        <v>1512</v>
      </c>
      <c r="Q247" s="66">
        <v>3045938</v>
      </c>
      <c r="R247" s="66"/>
      <c r="S247" s="66"/>
      <c r="T247" s="66"/>
      <c r="U247" s="66">
        <f>0.0214*(D247+E247+F247+G247+H247+I247+M247+O247+Q247+R247)</f>
        <v>86545.37260599999</v>
      </c>
      <c r="V247" s="61">
        <v>2021</v>
      </c>
    </row>
    <row r="248" spans="1:22" s="2" customFormat="1" ht="12.75" customHeight="1" x14ac:dyDescent="0.2">
      <c r="A248" s="61">
        <f t="shared" si="15"/>
        <v>34</v>
      </c>
      <c r="B248" s="64" t="s">
        <v>161</v>
      </c>
      <c r="C248" s="66">
        <f t="shared" si="14"/>
        <v>6040339.7947200006</v>
      </c>
      <c r="D248" s="66"/>
      <c r="E248" s="66"/>
      <c r="F248" s="66"/>
      <c r="G248" s="66"/>
      <c r="H248" s="66"/>
      <c r="I248" s="66"/>
      <c r="J248" s="101"/>
      <c r="K248" s="101"/>
      <c r="L248" s="66">
        <v>706</v>
      </c>
      <c r="M248" s="66">
        <v>3443061.6</v>
      </c>
      <c r="N248" s="66"/>
      <c r="O248" s="66"/>
      <c r="P248" s="66">
        <v>1184.5</v>
      </c>
      <c r="Q248" s="66">
        <v>2470723.2000000002</v>
      </c>
      <c r="R248" s="66"/>
      <c r="S248" s="66"/>
      <c r="T248" s="66"/>
      <c r="U248" s="66">
        <f>(M248+Q248)*2.14%</f>
        <v>126554.99472000003</v>
      </c>
      <c r="V248" s="61">
        <v>2021</v>
      </c>
    </row>
    <row r="249" spans="1:22" s="2" customFormat="1" ht="12.75" customHeight="1" x14ac:dyDescent="0.2">
      <c r="A249" s="61">
        <f t="shared" si="15"/>
        <v>35</v>
      </c>
      <c r="B249" s="64" t="s">
        <v>166</v>
      </c>
      <c r="C249" s="66">
        <f t="shared" si="14"/>
        <v>5668583.9450639999</v>
      </c>
      <c r="D249" s="66"/>
      <c r="E249" s="66">
        <v>1246963.1399999999</v>
      </c>
      <c r="F249" s="66"/>
      <c r="G249" s="66">
        <v>245791.8</v>
      </c>
      <c r="H249" s="66"/>
      <c r="I249" s="66">
        <v>222647.31</v>
      </c>
      <c r="J249" s="101"/>
      <c r="K249" s="101"/>
      <c r="L249" s="66"/>
      <c r="M249" s="66"/>
      <c r="N249" s="66"/>
      <c r="O249" s="66"/>
      <c r="P249" s="66">
        <v>990</v>
      </c>
      <c r="Q249" s="66">
        <v>3831332.08</v>
      </c>
      <c r="R249" s="66"/>
      <c r="S249" s="66"/>
      <c r="T249" s="66"/>
      <c r="U249" s="66">
        <f>196974.47-75124.854936</f>
        <v>121849.615064</v>
      </c>
      <c r="V249" s="61">
        <v>2021</v>
      </c>
    </row>
    <row r="250" spans="1:22" s="2" customFormat="1" ht="12.75" customHeight="1" x14ac:dyDescent="0.2">
      <c r="A250" s="61">
        <f t="shared" si="15"/>
        <v>36</v>
      </c>
      <c r="B250" s="64" t="s">
        <v>170</v>
      </c>
      <c r="C250" s="66">
        <f t="shared" si="14"/>
        <v>2949851.21</v>
      </c>
      <c r="D250" s="66">
        <v>301800</v>
      </c>
      <c r="E250" s="66">
        <v>494986</v>
      </c>
      <c r="F250" s="66"/>
      <c r="G250" s="66">
        <v>274212</v>
      </c>
      <c r="H250" s="66"/>
      <c r="I250" s="66">
        <v>192538</v>
      </c>
      <c r="J250" s="101"/>
      <c r="K250" s="101"/>
      <c r="L250" s="66"/>
      <c r="M250" s="66"/>
      <c r="N250" s="66"/>
      <c r="O250" s="66"/>
      <c r="P250" s="66">
        <v>540</v>
      </c>
      <c r="Q250" s="66">
        <v>1624511</v>
      </c>
      <c r="R250" s="66"/>
      <c r="S250" s="66"/>
      <c r="T250" s="66"/>
      <c r="U250" s="66">
        <v>61804.21</v>
      </c>
      <c r="V250" s="61">
        <v>2021</v>
      </c>
    </row>
    <row r="251" spans="1:22" s="2" customFormat="1" ht="12.75" customHeight="1" x14ac:dyDescent="0.2">
      <c r="A251" s="61">
        <f t="shared" si="15"/>
        <v>37</v>
      </c>
      <c r="B251" s="64" t="s">
        <v>180</v>
      </c>
      <c r="C251" s="66">
        <f t="shared" si="14"/>
        <v>2253519.5082259998</v>
      </c>
      <c r="D251" s="66"/>
      <c r="E251" s="66">
        <v>740296.74</v>
      </c>
      <c r="F251" s="66"/>
      <c r="G251" s="66"/>
      <c r="H251" s="66"/>
      <c r="I251" s="66"/>
      <c r="J251" s="101"/>
      <c r="K251" s="101"/>
      <c r="L251" s="66"/>
      <c r="M251" s="66"/>
      <c r="N251" s="66"/>
      <c r="O251" s="66"/>
      <c r="P251" s="66">
        <v>1049.67</v>
      </c>
      <c r="Q251" s="66">
        <v>1466007.85</v>
      </c>
      <c r="R251" s="66"/>
      <c r="S251" s="66"/>
      <c r="T251" s="66"/>
      <c r="U251" s="66">
        <f>0.0214*(D251+E251+F251+G251+H251+I251+M251+O251+Q251+R251)</f>
        <v>47214.918225999994</v>
      </c>
      <c r="V251" s="61">
        <v>2021</v>
      </c>
    </row>
    <row r="252" spans="1:22" s="2" customFormat="1" ht="12.75" customHeight="1" x14ac:dyDescent="0.2">
      <c r="A252" s="61">
        <f t="shared" si="15"/>
        <v>38</v>
      </c>
      <c r="B252" s="64" t="s">
        <v>181</v>
      </c>
      <c r="C252" s="66">
        <f t="shared" si="14"/>
        <v>3140865.42</v>
      </c>
      <c r="D252" s="66"/>
      <c r="E252" s="66"/>
      <c r="F252" s="66"/>
      <c r="G252" s="66"/>
      <c r="H252" s="66"/>
      <c r="I252" s="66">
        <v>138190.79</v>
      </c>
      <c r="J252" s="101"/>
      <c r="K252" s="101"/>
      <c r="L252" s="66">
        <v>385</v>
      </c>
      <c r="M252" s="66">
        <v>2296806.96</v>
      </c>
      <c r="N252" s="66"/>
      <c r="O252" s="66"/>
      <c r="P252" s="66">
        <v>830.4</v>
      </c>
      <c r="Q252" s="66">
        <v>570467.23</v>
      </c>
      <c r="R252" s="66">
        <v>81546.399999999994</v>
      </c>
      <c r="S252" s="66"/>
      <c r="T252" s="66"/>
      <c r="U252" s="66">
        <f>ROUND(0.0214*(D252+E252+F252+G252+H252+I252+M252+O252+R252),2)</f>
        <v>53854.04</v>
      </c>
      <c r="V252" s="61">
        <v>2021</v>
      </c>
    </row>
    <row r="253" spans="1:22" s="2" customFormat="1" ht="12.75" customHeight="1" x14ac:dyDescent="0.2">
      <c r="A253" s="61">
        <f t="shared" si="15"/>
        <v>39</v>
      </c>
      <c r="B253" s="64" t="s">
        <v>191</v>
      </c>
      <c r="C253" s="66">
        <f t="shared" si="14"/>
        <v>13123508.77</v>
      </c>
      <c r="D253" s="66"/>
      <c r="E253" s="66">
        <v>397330.83</v>
      </c>
      <c r="F253" s="66"/>
      <c r="G253" s="66">
        <v>612721.89</v>
      </c>
      <c r="H253" s="66">
        <v>959004.74</v>
      </c>
      <c r="I253" s="66">
        <v>564905.55000000005</v>
      </c>
      <c r="J253" s="101"/>
      <c r="K253" s="101"/>
      <c r="L253" s="66">
        <v>1162</v>
      </c>
      <c r="M253" s="66">
        <v>5852133.29</v>
      </c>
      <c r="N253" s="66"/>
      <c r="O253" s="66">
        <v>436229.88</v>
      </c>
      <c r="P253" s="66">
        <v>1828</v>
      </c>
      <c r="Q253" s="66">
        <v>3953733.91</v>
      </c>
      <c r="R253" s="66"/>
      <c r="S253" s="66"/>
      <c r="T253" s="66"/>
      <c r="U253" s="66">
        <f>371920.02-24471.34</f>
        <v>347448.68</v>
      </c>
      <c r="V253" s="61">
        <v>2021</v>
      </c>
    </row>
    <row r="254" spans="1:22" s="2" customFormat="1" ht="12.75" customHeight="1" x14ac:dyDescent="0.2">
      <c r="A254" s="61">
        <f t="shared" si="15"/>
        <v>40</v>
      </c>
      <c r="B254" s="64" t="s">
        <v>217</v>
      </c>
      <c r="C254" s="66">
        <f t="shared" si="14"/>
        <v>4926376.0632019993</v>
      </c>
      <c r="D254" s="66"/>
      <c r="E254" s="66">
        <v>1228034</v>
      </c>
      <c r="F254" s="66"/>
      <c r="G254" s="66"/>
      <c r="H254" s="66"/>
      <c r="I254" s="66"/>
      <c r="J254" s="101"/>
      <c r="K254" s="101"/>
      <c r="L254" s="66">
        <v>571</v>
      </c>
      <c r="M254" s="66">
        <v>2092507.16</v>
      </c>
      <c r="N254" s="66"/>
      <c r="O254" s="66"/>
      <c r="P254" s="66">
        <v>1183.75</v>
      </c>
      <c r="Q254" s="66">
        <v>1502619.27</v>
      </c>
      <c r="R254" s="66"/>
      <c r="S254" s="66"/>
      <c r="T254" s="66"/>
      <c r="U254" s="66">
        <f>0.0214*(D254+E254+F254+G254+H254+I254+M254+O254+Q254+R254)</f>
        <v>103215.63320199998</v>
      </c>
      <c r="V254" s="61">
        <v>2021</v>
      </c>
    </row>
    <row r="255" spans="1:22" s="2" customFormat="1" ht="12.75" customHeight="1" x14ac:dyDescent="0.2">
      <c r="A255" s="61">
        <f t="shared" si="15"/>
        <v>41</v>
      </c>
      <c r="B255" s="64" t="s">
        <v>221</v>
      </c>
      <c r="C255" s="66">
        <f t="shared" si="14"/>
        <v>11634162.73</v>
      </c>
      <c r="D255" s="66"/>
      <c r="E255" s="66">
        <v>1982470</v>
      </c>
      <c r="F255" s="66"/>
      <c r="G255" s="66">
        <v>553654</v>
      </c>
      <c r="H255" s="66"/>
      <c r="I255" s="66">
        <v>837513</v>
      </c>
      <c r="J255" s="101"/>
      <c r="K255" s="101"/>
      <c r="L255" s="66">
        <v>1205</v>
      </c>
      <c r="M255" s="66">
        <f>3894070</f>
        <v>3894070</v>
      </c>
      <c r="N255" s="66">
        <v>50</v>
      </c>
      <c r="O255" s="66">
        <v>10254</v>
      </c>
      <c r="P255" s="66"/>
      <c r="Q255" s="66">
        <v>4112447</v>
      </c>
      <c r="R255" s="66"/>
      <c r="S255" s="66"/>
      <c r="T255" s="66"/>
      <c r="U255" s="66">
        <f>ROUND(0.0214*(D255+E255+F255+G255+H255+I255+M255+O255+Q255),2)</f>
        <v>243754.73</v>
      </c>
      <c r="V255" s="61">
        <v>2021</v>
      </c>
    </row>
    <row r="256" spans="1:22" s="2" customFormat="1" ht="12.75" customHeight="1" x14ac:dyDescent="0.2">
      <c r="A256" s="61">
        <f t="shared" si="15"/>
        <v>42</v>
      </c>
      <c r="B256" s="64" t="s">
        <v>205</v>
      </c>
      <c r="C256" s="66">
        <f t="shared" si="14"/>
        <v>280159.32</v>
      </c>
      <c r="D256" s="66"/>
      <c r="E256" s="66"/>
      <c r="F256" s="66"/>
      <c r="G256" s="66"/>
      <c r="H256" s="66"/>
      <c r="I256" s="66"/>
      <c r="J256" s="101"/>
      <c r="K256" s="101"/>
      <c r="L256" s="66"/>
      <c r="M256" s="66"/>
      <c r="N256" s="66"/>
      <c r="O256" s="66"/>
      <c r="P256" s="66"/>
      <c r="Q256" s="66"/>
      <c r="R256" s="66"/>
      <c r="S256" s="66"/>
      <c r="T256" s="66">
        <f>103165.68+176993.64</f>
        <v>280159.32</v>
      </c>
      <c r="U256" s="66"/>
      <c r="V256" s="61">
        <v>2021</v>
      </c>
    </row>
    <row r="257" spans="1:22" ht="12.75" customHeight="1" x14ac:dyDescent="0.2">
      <c r="A257" s="61">
        <f t="shared" si="15"/>
        <v>43</v>
      </c>
      <c r="B257" s="64" t="s">
        <v>210</v>
      </c>
      <c r="C257" s="66">
        <f>SUM(D257:U257)</f>
        <v>40239004.939999998</v>
      </c>
      <c r="D257" s="66">
        <v>2541478</v>
      </c>
      <c r="E257" s="66">
        <v>4751291</v>
      </c>
      <c r="F257" s="66"/>
      <c r="G257" s="66">
        <v>2502827</v>
      </c>
      <c r="H257" s="66"/>
      <c r="I257" s="66">
        <v>3063979</v>
      </c>
      <c r="J257" s="101"/>
      <c r="K257" s="101"/>
      <c r="L257" s="66"/>
      <c r="M257" s="66">
        <v>14257193</v>
      </c>
      <c r="N257" s="66"/>
      <c r="O257" s="66">
        <v>231270</v>
      </c>
      <c r="P257" s="66"/>
      <c r="Q257" s="66">
        <v>12614726</v>
      </c>
      <c r="R257" s="66"/>
      <c r="S257" s="101"/>
      <c r="T257" s="66"/>
      <c r="U257" s="66">
        <v>276240.94</v>
      </c>
      <c r="V257" s="61">
        <v>2021</v>
      </c>
    </row>
    <row r="258" spans="1:22" s="2" customFormat="1" ht="12.75" customHeight="1" x14ac:dyDescent="0.2">
      <c r="A258" s="61">
        <f t="shared" si="15"/>
        <v>44</v>
      </c>
      <c r="B258" s="64" t="s">
        <v>164</v>
      </c>
      <c r="C258" s="66">
        <f>D258+E258+F258+G258+H258+I258+K258+M258+O258+Q258+R258+T258+U258+S258</f>
        <v>13311791.800000001</v>
      </c>
      <c r="D258" s="66">
        <v>779367.19</v>
      </c>
      <c r="E258" s="66">
        <v>1297435.6200000001</v>
      </c>
      <c r="F258" s="66"/>
      <c r="G258" s="66">
        <v>633027.47</v>
      </c>
      <c r="H258" s="66"/>
      <c r="I258" s="66">
        <v>641513.07999999996</v>
      </c>
      <c r="J258" s="101"/>
      <c r="K258" s="101"/>
      <c r="L258" s="66">
        <v>537</v>
      </c>
      <c r="M258" s="66">
        <v>4977535.83</v>
      </c>
      <c r="N258" s="66"/>
      <c r="O258" s="66"/>
      <c r="P258" s="66">
        <v>981</v>
      </c>
      <c r="Q258" s="66">
        <v>4704008.8099999996</v>
      </c>
      <c r="R258" s="66"/>
      <c r="S258" s="66"/>
      <c r="T258" s="66"/>
      <c r="U258" s="66">
        <f>ROUND(0.0214*(D258+E258+F258+G258+H258+I258+M258+O258+R258+S258+Q258),2)</f>
        <v>278903.8</v>
      </c>
      <c r="V258" s="61">
        <v>2021</v>
      </c>
    </row>
    <row r="259" spans="1:22" s="2" customFormat="1" ht="12.75" customHeight="1" x14ac:dyDescent="0.2">
      <c r="A259" s="61">
        <f t="shared" si="15"/>
        <v>45</v>
      </c>
      <c r="B259" s="64" t="s">
        <v>48</v>
      </c>
      <c r="C259" s="66">
        <f>D259+E259+F259+G259+H259+I259+K259+M259+O259+Q259+R259+T259+U259+S259</f>
        <v>16014858.220000003</v>
      </c>
      <c r="D259" s="66">
        <v>739383.04</v>
      </c>
      <c r="E259" s="66">
        <v>2402549.66</v>
      </c>
      <c r="F259" s="66"/>
      <c r="G259" s="66">
        <v>375156.06</v>
      </c>
      <c r="H259" s="66"/>
      <c r="I259" s="66">
        <v>884418.92</v>
      </c>
      <c r="J259" s="101"/>
      <c r="K259" s="101"/>
      <c r="L259" s="66">
        <v>572</v>
      </c>
      <c r="M259" s="66">
        <v>4114289.68</v>
      </c>
      <c r="N259" s="66">
        <v>438</v>
      </c>
      <c r="O259" s="66">
        <v>3979597.29</v>
      </c>
      <c r="P259" s="66">
        <v>1325</v>
      </c>
      <c r="Q259" s="66">
        <v>2727663.99</v>
      </c>
      <c r="R259" s="66">
        <v>435668.22</v>
      </c>
      <c r="S259" s="66"/>
      <c r="T259" s="66"/>
      <c r="U259" s="66">
        <v>356131.36</v>
      </c>
      <c r="V259" s="61">
        <v>2021</v>
      </c>
    </row>
    <row r="260" spans="1:22" s="2" customFormat="1" ht="12.75" customHeight="1" x14ac:dyDescent="0.2">
      <c r="A260" s="61">
        <f t="shared" si="15"/>
        <v>46</v>
      </c>
      <c r="B260" s="64" t="s">
        <v>160</v>
      </c>
      <c r="C260" s="66">
        <f>D260+E260+F260+G260+H260+I260+K260+M260+O260+Q260+R260+T260+U260+S260</f>
        <v>8434131.8599999994</v>
      </c>
      <c r="D260" s="66"/>
      <c r="E260" s="66">
        <v>1546585.77</v>
      </c>
      <c r="F260" s="66"/>
      <c r="G260" s="66">
        <v>410515.88</v>
      </c>
      <c r="H260" s="66"/>
      <c r="I260" s="66">
        <v>228479.27</v>
      </c>
      <c r="J260" s="101"/>
      <c r="K260" s="101"/>
      <c r="L260" s="66">
        <v>585</v>
      </c>
      <c r="M260" s="66">
        <v>4017304.1</v>
      </c>
      <c r="N260" s="66"/>
      <c r="O260" s="66"/>
      <c r="P260" s="66">
        <v>968</v>
      </c>
      <c r="Q260" s="66">
        <v>2089291.66</v>
      </c>
      <c r="R260" s="66"/>
      <c r="S260" s="66"/>
      <c r="T260" s="66"/>
      <c r="U260" s="66">
        <f>154722-12766.82</f>
        <v>141955.18</v>
      </c>
      <c r="V260" s="61">
        <v>2021</v>
      </c>
    </row>
    <row r="261" spans="1:22" s="2" customFormat="1" ht="12.75" customHeight="1" x14ac:dyDescent="0.2">
      <c r="A261" s="61">
        <f t="shared" si="15"/>
        <v>47</v>
      </c>
      <c r="B261" s="64" t="s">
        <v>88</v>
      </c>
      <c r="C261" s="66">
        <f>D261+E261+F261+G261+H261+I261+K261+M261+O261+Q261+R261+T261+U261+S261</f>
        <v>8706634.089999998</v>
      </c>
      <c r="D261" s="66"/>
      <c r="E261" s="66">
        <v>1449714.75</v>
      </c>
      <c r="F261" s="66"/>
      <c r="G261" s="66">
        <v>337324.9</v>
      </c>
      <c r="H261" s="66"/>
      <c r="I261" s="66">
        <v>550574.78</v>
      </c>
      <c r="J261" s="101"/>
      <c r="K261" s="101"/>
      <c r="L261" s="66">
        <v>586</v>
      </c>
      <c r="M261" s="66">
        <v>3825742.1</v>
      </c>
      <c r="N261" s="66"/>
      <c r="O261" s="66"/>
      <c r="P261" s="66">
        <v>1628.64</v>
      </c>
      <c r="Q261" s="66">
        <v>2095906.35</v>
      </c>
      <c r="R261" s="66">
        <v>245323.94</v>
      </c>
      <c r="S261" s="66"/>
      <c r="T261" s="66"/>
      <c r="U261" s="66">
        <v>202047.27</v>
      </c>
      <c r="V261" s="61">
        <v>2021</v>
      </c>
    </row>
    <row r="262" spans="1:22" s="107" customFormat="1" ht="12.75" customHeight="1" x14ac:dyDescent="0.2">
      <c r="A262" s="245" t="s">
        <v>270</v>
      </c>
      <c r="B262" s="245"/>
      <c r="C262" s="50">
        <f>'Раздел 1'!P262</f>
        <v>249319091.59815881</v>
      </c>
      <c r="D262" s="50">
        <f t="shared" ref="D262:U262" si="16">SUM(D215:D261)</f>
        <v>7851683.0900000008</v>
      </c>
      <c r="E262" s="50">
        <f t="shared" si="16"/>
        <v>28221566.950000003</v>
      </c>
      <c r="F262" s="50">
        <f t="shared" si="16"/>
        <v>1683339.3</v>
      </c>
      <c r="G262" s="50">
        <f t="shared" si="16"/>
        <v>13828012.260000002</v>
      </c>
      <c r="H262" s="50">
        <f t="shared" si="16"/>
        <v>2236916.3330000001</v>
      </c>
      <c r="I262" s="50">
        <f t="shared" si="16"/>
        <v>12042867.389999999</v>
      </c>
      <c r="J262" s="50">
        <f t="shared" si="16"/>
        <v>0</v>
      </c>
      <c r="K262" s="50">
        <f t="shared" si="16"/>
        <v>0</v>
      </c>
      <c r="L262" s="50">
        <f t="shared" si="16"/>
        <v>11984</v>
      </c>
      <c r="M262" s="50">
        <f t="shared" si="16"/>
        <v>80911391</v>
      </c>
      <c r="N262" s="50">
        <f t="shared" si="16"/>
        <v>1183.2</v>
      </c>
      <c r="O262" s="50">
        <f t="shared" si="16"/>
        <v>7713161.7419999996</v>
      </c>
      <c r="P262" s="50">
        <f t="shared" si="16"/>
        <v>30033.4</v>
      </c>
      <c r="Q262" s="50">
        <f t="shared" si="16"/>
        <v>81963334.849999979</v>
      </c>
      <c r="R262" s="50">
        <f t="shared" si="16"/>
        <v>2049996.0199999998</v>
      </c>
      <c r="S262" s="50">
        <f t="shared" si="16"/>
        <v>0</v>
      </c>
      <c r="T262" s="50">
        <f t="shared" si="16"/>
        <v>6654339.2370000007</v>
      </c>
      <c r="U262" s="50">
        <f t="shared" si="16"/>
        <v>4162483.4261588003</v>
      </c>
      <c r="V262" s="50"/>
    </row>
    <row r="263" spans="1:22" s="107" customFormat="1" ht="12.75" customHeight="1" x14ac:dyDescent="0.2">
      <c r="A263" s="244" t="s">
        <v>271</v>
      </c>
      <c r="B263" s="244"/>
      <c r="C263" s="30">
        <f t="shared" ref="C263:U263" si="17">C170+C214+C262</f>
        <v>449503170.70293462</v>
      </c>
      <c r="D263" s="30">
        <f t="shared" si="17"/>
        <v>26381679.813830491</v>
      </c>
      <c r="E263" s="30">
        <f t="shared" si="17"/>
        <v>47136439.389521785</v>
      </c>
      <c r="F263" s="30">
        <f t="shared" si="17"/>
        <v>1683339.3</v>
      </c>
      <c r="G263" s="30">
        <f t="shared" si="17"/>
        <v>27670228.971426137</v>
      </c>
      <c r="H263" s="30">
        <f t="shared" si="17"/>
        <v>3307887.5770800002</v>
      </c>
      <c r="I263" s="30">
        <f t="shared" si="17"/>
        <v>21760504.959618136</v>
      </c>
      <c r="J263" s="30">
        <f t="shared" si="17"/>
        <v>0</v>
      </c>
      <c r="K263" s="30">
        <f t="shared" si="17"/>
        <v>0</v>
      </c>
      <c r="L263" s="30">
        <f t="shared" si="17"/>
        <v>27577.599999999999</v>
      </c>
      <c r="M263" s="30">
        <f t="shared" si="17"/>
        <v>147757999.8101089</v>
      </c>
      <c r="N263" s="30">
        <f t="shared" si="17"/>
        <v>3182.3</v>
      </c>
      <c r="O263" s="30">
        <f t="shared" si="17"/>
        <v>10300759.754039999</v>
      </c>
      <c r="P263" s="30">
        <f t="shared" si="17"/>
        <v>49057.69</v>
      </c>
      <c r="Q263" s="30">
        <f t="shared" si="17"/>
        <v>118201967.0812649</v>
      </c>
      <c r="R263" s="30">
        <f t="shared" si="17"/>
        <v>3086150.5590217798</v>
      </c>
      <c r="S263" s="30">
        <f t="shared" si="17"/>
        <v>0</v>
      </c>
      <c r="T263" s="30">
        <f t="shared" si="17"/>
        <v>34454025.596978143</v>
      </c>
      <c r="U263" s="30">
        <f t="shared" si="17"/>
        <v>7762187.8900443222</v>
      </c>
      <c r="V263" s="30"/>
    </row>
    <row r="264" spans="1:22" s="2" customFormat="1" ht="12.75" customHeight="1" x14ac:dyDescent="0.2">
      <c r="A264" s="256" t="s">
        <v>272</v>
      </c>
      <c r="B264" s="256"/>
      <c r="C264" s="66"/>
      <c r="D264" s="66"/>
      <c r="E264" s="66"/>
      <c r="F264" s="66"/>
      <c r="G264" s="66"/>
      <c r="H264" s="66"/>
      <c r="I264" s="66"/>
      <c r="J264" s="101"/>
      <c r="K264" s="101"/>
      <c r="L264" s="66"/>
      <c r="M264" s="66"/>
      <c r="N264" s="66"/>
      <c r="O264" s="66"/>
      <c r="P264" s="66"/>
      <c r="Q264" s="66"/>
      <c r="R264" s="66"/>
      <c r="S264" s="66"/>
      <c r="T264" s="66"/>
      <c r="U264" s="66"/>
      <c r="V264" s="61"/>
    </row>
    <row r="265" spans="1:22" s="2" customFormat="1" ht="12.75" customHeight="1" x14ac:dyDescent="0.2">
      <c r="A265" s="61">
        <v>1</v>
      </c>
      <c r="B265" s="64" t="s">
        <v>273</v>
      </c>
      <c r="C265" s="66">
        <f>'Раздел 1'!P265</f>
        <v>21216</v>
      </c>
      <c r="D265" s="66"/>
      <c r="E265" s="66"/>
      <c r="F265" s="66"/>
      <c r="G265" s="66"/>
      <c r="H265" s="66"/>
      <c r="I265" s="66"/>
      <c r="J265" s="101"/>
      <c r="K265" s="101"/>
      <c r="L265" s="66"/>
      <c r="M265" s="66"/>
      <c r="N265" s="66"/>
      <c r="O265" s="66"/>
      <c r="P265" s="66"/>
      <c r="Q265" s="66"/>
      <c r="R265" s="66"/>
      <c r="S265" s="66"/>
      <c r="T265" s="66">
        <v>21216</v>
      </c>
      <c r="U265" s="66"/>
      <c r="V265" s="61">
        <v>2019</v>
      </c>
    </row>
    <row r="266" spans="1:22" s="2" customFormat="1" ht="12.75" customHeight="1" x14ac:dyDescent="0.2">
      <c r="A266" s="61">
        <v>2</v>
      </c>
      <c r="B266" s="64" t="s">
        <v>274</v>
      </c>
      <c r="C266" s="66">
        <f>'Раздел 1'!P266</f>
        <v>27637</v>
      </c>
      <c r="D266" s="66"/>
      <c r="E266" s="66"/>
      <c r="F266" s="66"/>
      <c r="G266" s="66"/>
      <c r="H266" s="66"/>
      <c r="I266" s="66"/>
      <c r="J266" s="101"/>
      <c r="K266" s="101"/>
      <c r="L266" s="66"/>
      <c r="M266" s="66"/>
      <c r="N266" s="66"/>
      <c r="O266" s="66"/>
      <c r="P266" s="66"/>
      <c r="Q266" s="66"/>
      <c r="R266" s="66"/>
      <c r="S266" s="66"/>
      <c r="T266" s="66">
        <v>27637</v>
      </c>
      <c r="U266" s="66"/>
      <c r="V266" s="61">
        <v>2019</v>
      </c>
    </row>
    <row r="267" spans="1:22" s="2" customFormat="1" ht="12.75" customHeight="1" x14ac:dyDescent="0.2">
      <c r="A267" s="61">
        <v>3</v>
      </c>
      <c r="B267" s="64" t="s">
        <v>275</v>
      </c>
      <c r="C267" s="66">
        <f>'Раздел 1'!P267</f>
        <v>22056</v>
      </c>
      <c r="D267" s="66"/>
      <c r="E267" s="66"/>
      <c r="F267" s="66"/>
      <c r="G267" s="66"/>
      <c r="H267" s="66"/>
      <c r="I267" s="66"/>
      <c r="J267" s="101"/>
      <c r="K267" s="101"/>
      <c r="L267" s="66"/>
      <c r="M267" s="66"/>
      <c r="N267" s="66"/>
      <c r="O267" s="66"/>
      <c r="P267" s="66"/>
      <c r="Q267" s="66"/>
      <c r="R267" s="66"/>
      <c r="S267" s="66"/>
      <c r="T267" s="66">
        <v>22056</v>
      </c>
      <c r="U267" s="66"/>
      <c r="V267" s="61">
        <v>2019</v>
      </c>
    </row>
    <row r="268" spans="1:22" s="2" customFormat="1" ht="12.75" customHeight="1" x14ac:dyDescent="0.2">
      <c r="A268" s="61">
        <v>4</v>
      </c>
      <c r="B268" s="64" t="s">
        <v>276</v>
      </c>
      <c r="C268" s="66">
        <f>'Раздел 1'!P268</f>
        <v>27637</v>
      </c>
      <c r="D268" s="66"/>
      <c r="E268" s="66"/>
      <c r="F268" s="66"/>
      <c r="G268" s="66"/>
      <c r="H268" s="66"/>
      <c r="I268" s="66"/>
      <c r="J268" s="101"/>
      <c r="K268" s="101"/>
      <c r="L268" s="66"/>
      <c r="M268" s="66"/>
      <c r="N268" s="66"/>
      <c r="O268" s="66"/>
      <c r="P268" s="66"/>
      <c r="Q268" s="66"/>
      <c r="R268" s="66"/>
      <c r="S268" s="66"/>
      <c r="T268" s="66">
        <v>27637</v>
      </c>
      <c r="U268" s="66"/>
      <c r="V268" s="61">
        <v>2019</v>
      </c>
    </row>
    <row r="269" spans="1:22" s="2" customFormat="1" ht="12.75" customHeight="1" x14ac:dyDescent="0.2">
      <c r="A269" s="61">
        <v>5</v>
      </c>
      <c r="B269" s="64" t="s">
        <v>277</v>
      </c>
      <c r="C269" s="66">
        <f>'Раздел 1'!P269</f>
        <v>24600</v>
      </c>
      <c r="D269" s="66"/>
      <c r="E269" s="66"/>
      <c r="F269" s="66"/>
      <c r="G269" s="66"/>
      <c r="H269" s="66"/>
      <c r="I269" s="66"/>
      <c r="J269" s="101"/>
      <c r="K269" s="101"/>
      <c r="L269" s="66"/>
      <c r="M269" s="66"/>
      <c r="N269" s="66"/>
      <c r="O269" s="66"/>
      <c r="P269" s="66"/>
      <c r="Q269" s="66"/>
      <c r="R269" s="66"/>
      <c r="S269" s="66"/>
      <c r="T269" s="66">
        <v>24600</v>
      </c>
      <c r="U269" s="66"/>
      <c r="V269" s="61">
        <v>2019</v>
      </c>
    </row>
    <row r="270" spans="1:22" s="2" customFormat="1" ht="12.75" customHeight="1" x14ac:dyDescent="0.2">
      <c r="A270" s="61">
        <v>6</v>
      </c>
      <c r="B270" s="64" t="s">
        <v>278</v>
      </c>
      <c r="C270" s="66">
        <f>'Раздел 1'!P270</f>
        <v>26987</v>
      </c>
      <c r="D270" s="66"/>
      <c r="E270" s="66"/>
      <c r="F270" s="66"/>
      <c r="G270" s="66"/>
      <c r="H270" s="66"/>
      <c r="I270" s="66"/>
      <c r="J270" s="101"/>
      <c r="K270" s="101"/>
      <c r="L270" s="66"/>
      <c r="M270" s="66"/>
      <c r="N270" s="66"/>
      <c r="O270" s="66"/>
      <c r="P270" s="66"/>
      <c r="Q270" s="66"/>
      <c r="R270" s="66"/>
      <c r="S270" s="66"/>
      <c r="T270" s="66">
        <v>26987</v>
      </c>
      <c r="U270" s="66"/>
      <c r="V270" s="61">
        <v>2019</v>
      </c>
    </row>
    <row r="271" spans="1:22" s="2" customFormat="1" ht="12.75" customHeight="1" x14ac:dyDescent="0.2">
      <c r="A271" s="61">
        <v>7</v>
      </c>
      <c r="B271" s="64" t="s">
        <v>279</v>
      </c>
      <c r="C271" s="66">
        <f>'Раздел 1'!P271</f>
        <v>29919</v>
      </c>
      <c r="D271" s="66"/>
      <c r="E271" s="66"/>
      <c r="F271" s="66"/>
      <c r="G271" s="66"/>
      <c r="H271" s="66"/>
      <c r="I271" s="66"/>
      <c r="J271" s="101"/>
      <c r="K271" s="101"/>
      <c r="L271" s="66"/>
      <c r="M271" s="66"/>
      <c r="N271" s="66"/>
      <c r="O271" s="66"/>
      <c r="P271" s="66"/>
      <c r="Q271" s="66"/>
      <c r="R271" s="66"/>
      <c r="S271" s="66"/>
      <c r="T271" s="66">
        <v>29919</v>
      </c>
      <c r="U271" s="66"/>
      <c r="V271" s="61">
        <v>2019</v>
      </c>
    </row>
    <row r="272" spans="1:22" s="2" customFormat="1" ht="12.75" customHeight="1" x14ac:dyDescent="0.2">
      <c r="A272" s="61">
        <v>8</v>
      </c>
      <c r="B272" s="64" t="s">
        <v>281</v>
      </c>
      <c r="C272" s="66">
        <f>'Раздел 1'!P272</f>
        <v>14040</v>
      </c>
      <c r="D272" s="66"/>
      <c r="E272" s="66"/>
      <c r="F272" s="66"/>
      <c r="G272" s="66"/>
      <c r="H272" s="66"/>
      <c r="I272" s="66"/>
      <c r="J272" s="101"/>
      <c r="K272" s="101"/>
      <c r="L272" s="66"/>
      <c r="M272" s="66"/>
      <c r="N272" s="66"/>
      <c r="O272" s="66"/>
      <c r="P272" s="66"/>
      <c r="Q272" s="66"/>
      <c r="R272" s="66"/>
      <c r="S272" s="66"/>
      <c r="T272" s="66">
        <v>14040</v>
      </c>
      <c r="U272" s="66"/>
      <c r="V272" s="61">
        <v>2019</v>
      </c>
    </row>
    <row r="273" spans="1:22" s="2" customFormat="1" ht="12.75" customHeight="1" x14ac:dyDescent="0.2">
      <c r="A273" s="61">
        <v>9</v>
      </c>
      <c r="B273" s="64" t="s">
        <v>282</v>
      </c>
      <c r="C273" s="66">
        <f>'Раздел 1'!P273</f>
        <v>21792</v>
      </c>
      <c r="D273" s="66"/>
      <c r="E273" s="66"/>
      <c r="F273" s="66"/>
      <c r="G273" s="66"/>
      <c r="H273" s="66"/>
      <c r="I273" s="66"/>
      <c r="J273" s="101"/>
      <c r="K273" s="101"/>
      <c r="L273" s="66"/>
      <c r="M273" s="66"/>
      <c r="N273" s="66"/>
      <c r="O273" s="66"/>
      <c r="P273" s="66"/>
      <c r="Q273" s="66"/>
      <c r="R273" s="66"/>
      <c r="S273" s="66"/>
      <c r="T273" s="66">
        <v>21792</v>
      </c>
      <c r="U273" s="66"/>
      <c r="V273" s="61">
        <v>2019</v>
      </c>
    </row>
    <row r="274" spans="1:22" s="2" customFormat="1" ht="12.75" customHeight="1" x14ac:dyDescent="0.2">
      <c r="A274" s="61">
        <v>10</v>
      </c>
      <c r="B274" s="64" t="s">
        <v>283</v>
      </c>
      <c r="C274" s="66">
        <f>'Раздел 1'!P274</f>
        <v>26590</v>
      </c>
      <c r="D274" s="66"/>
      <c r="E274" s="66"/>
      <c r="F274" s="66"/>
      <c r="G274" s="66"/>
      <c r="H274" s="66"/>
      <c r="I274" s="66"/>
      <c r="J274" s="101"/>
      <c r="K274" s="101"/>
      <c r="L274" s="66"/>
      <c r="M274" s="66"/>
      <c r="N274" s="66"/>
      <c r="O274" s="66"/>
      <c r="P274" s="66"/>
      <c r="Q274" s="66"/>
      <c r="R274" s="66"/>
      <c r="S274" s="66"/>
      <c r="T274" s="66">
        <v>26590</v>
      </c>
      <c r="U274" s="66"/>
      <c r="V274" s="61">
        <v>2019</v>
      </c>
    </row>
    <row r="275" spans="1:22" s="2" customFormat="1" ht="12.75" customHeight="1" x14ac:dyDescent="0.2">
      <c r="A275" s="61">
        <v>11</v>
      </c>
      <c r="B275" s="64" t="s">
        <v>284</v>
      </c>
      <c r="C275" s="66">
        <f>'Раздел 1'!P275</f>
        <v>21792</v>
      </c>
      <c r="D275" s="66"/>
      <c r="E275" s="66"/>
      <c r="F275" s="66"/>
      <c r="G275" s="66"/>
      <c r="H275" s="66"/>
      <c r="I275" s="66"/>
      <c r="J275" s="101"/>
      <c r="K275" s="101"/>
      <c r="L275" s="66"/>
      <c r="M275" s="66"/>
      <c r="N275" s="66"/>
      <c r="O275" s="66"/>
      <c r="P275" s="66"/>
      <c r="Q275" s="66"/>
      <c r="R275" s="66"/>
      <c r="S275" s="66"/>
      <c r="T275" s="66">
        <v>21792</v>
      </c>
      <c r="U275" s="66"/>
      <c r="V275" s="61">
        <v>2019</v>
      </c>
    </row>
    <row r="276" spans="1:22" s="2" customFormat="1" ht="12.75" customHeight="1" x14ac:dyDescent="0.2">
      <c r="A276" s="61">
        <v>12</v>
      </c>
      <c r="B276" s="64" t="s">
        <v>285</v>
      </c>
      <c r="C276" s="66">
        <f>'Раздел 1'!P276</f>
        <v>28381</v>
      </c>
      <c r="D276" s="66"/>
      <c r="E276" s="66"/>
      <c r="F276" s="66"/>
      <c r="G276" s="66"/>
      <c r="H276" s="66"/>
      <c r="I276" s="66"/>
      <c r="J276" s="101"/>
      <c r="K276" s="101"/>
      <c r="L276" s="66"/>
      <c r="M276" s="66"/>
      <c r="N276" s="66"/>
      <c r="O276" s="66"/>
      <c r="P276" s="66"/>
      <c r="Q276" s="66"/>
      <c r="R276" s="66"/>
      <c r="S276" s="66"/>
      <c r="T276" s="66">
        <v>28381</v>
      </c>
      <c r="U276" s="66"/>
      <c r="V276" s="61">
        <v>2019</v>
      </c>
    </row>
    <row r="277" spans="1:22" s="2" customFormat="1" ht="12.75" customHeight="1" x14ac:dyDescent="0.2">
      <c r="A277" s="61">
        <v>13</v>
      </c>
      <c r="B277" s="64" t="s">
        <v>286</v>
      </c>
      <c r="C277" s="66">
        <f>'Раздел 1'!P277</f>
        <v>21473</v>
      </c>
      <c r="D277" s="66"/>
      <c r="E277" s="66"/>
      <c r="F277" s="66"/>
      <c r="G277" s="66"/>
      <c r="H277" s="66"/>
      <c r="I277" s="66"/>
      <c r="J277" s="101"/>
      <c r="K277" s="101"/>
      <c r="L277" s="66"/>
      <c r="M277" s="66"/>
      <c r="N277" s="66"/>
      <c r="O277" s="66"/>
      <c r="P277" s="66"/>
      <c r="Q277" s="66"/>
      <c r="R277" s="66"/>
      <c r="S277" s="66"/>
      <c r="T277" s="66">
        <v>21473</v>
      </c>
      <c r="U277" s="66"/>
      <c r="V277" s="61">
        <v>2019</v>
      </c>
    </row>
    <row r="278" spans="1:22" s="2" customFormat="1" ht="12.75" customHeight="1" x14ac:dyDescent="0.2">
      <c r="A278" s="61">
        <v>14</v>
      </c>
      <c r="B278" s="64" t="s">
        <v>287</v>
      </c>
      <c r="C278" s="66">
        <f>'Раздел 1'!P278</f>
        <v>31923</v>
      </c>
      <c r="D278" s="66"/>
      <c r="E278" s="66"/>
      <c r="F278" s="66"/>
      <c r="G278" s="66"/>
      <c r="H278" s="66"/>
      <c r="I278" s="66"/>
      <c r="J278" s="101"/>
      <c r="K278" s="101"/>
      <c r="L278" s="66"/>
      <c r="M278" s="66"/>
      <c r="N278" s="66"/>
      <c r="O278" s="66"/>
      <c r="P278" s="66"/>
      <c r="Q278" s="66"/>
      <c r="R278" s="66"/>
      <c r="S278" s="66"/>
      <c r="T278" s="66">
        <v>31923</v>
      </c>
      <c r="U278" s="66"/>
      <c r="V278" s="61">
        <v>2019</v>
      </c>
    </row>
    <row r="279" spans="1:22" s="2" customFormat="1" ht="12.75" customHeight="1" x14ac:dyDescent="0.2">
      <c r="A279" s="61">
        <v>15</v>
      </c>
      <c r="B279" s="64" t="s">
        <v>289</v>
      </c>
      <c r="C279" s="66">
        <f>'Раздел 1'!P279</f>
        <v>31923</v>
      </c>
      <c r="D279" s="66"/>
      <c r="E279" s="66"/>
      <c r="F279" s="66"/>
      <c r="G279" s="66"/>
      <c r="H279" s="66"/>
      <c r="I279" s="66"/>
      <c r="J279" s="101"/>
      <c r="K279" s="101"/>
      <c r="L279" s="66"/>
      <c r="M279" s="66"/>
      <c r="N279" s="66"/>
      <c r="O279" s="66"/>
      <c r="P279" s="66"/>
      <c r="Q279" s="66"/>
      <c r="R279" s="66"/>
      <c r="S279" s="66"/>
      <c r="T279" s="66">
        <v>31923</v>
      </c>
      <c r="U279" s="66"/>
      <c r="V279" s="61">
        <v>2019</v>
      </c>
    </row>
    <row r="280" spans="1:22" s="2" customFormat="1" ht="12.75" customHeight="1" x14ac:dyDescent="0.2">
      <c r="A280" s="61">
        <v>16</v>
      </c>
      <c r="B280" s="64" t="s">
        <v>290</v>
      </c>
      <c r="C280" s="66">
        <f>'Раздел 1'!P280</f>
        <v>31923</v>
      </c>
      <c r="D280" s="66"/>
      <c r="E280" s="66"/>
      <c r="F280" s="66"/>
      <c r="G280" s="66"/>
      <c r="H280" s="66"/>
      <c r="I280" s="66"/>
      <c r="J280" s="101"/>
      <c r="K280" s="101"/>
      <c r="L280" s="66"/>
      <c r="M280" s="66"/>
      <c r="N280" s="66"/>
      <c r="O280" s="66"/>
      <c r="P280" s="66"/>
      <c r="Q280" s="66"/>
      <c r="R280" s="66"/>
      <c r="S280" s="66"/>
      <c r="T280" s="66">
        <v>31923</v>
      </c>
      <c r="U280" s="66"/>
      <c r="V280" s="61">
        <v>2019</v>
      </c>
    </row>
    <row r="281" spans="1:22" s="2" customFormat="1" ht="12.75" customHeight="1" x14ac:dyDescent="0.2">
      <c r="A281" s="61">
        <v>17</v>
      </c>
      <c r="B281" s="64" t="s">
        <v>291</v>
      </c>
      <c r="C281" s="66">
        <f>'Раздел 1'!P281</f>
        <v>31923</v>
      </c>
      <c r="D281" s="66"/>
      <c r="E281" s="66"/>
      <c r="F281" s="66"/>
      <c r="G281" s="66"/>
      <c r="H281" s="66"/>
      <c r="I281" s="66"/>
      <c r="J281" s="101"/>
      <c r="K281" s="101"/>
      <c r="L281" s="66"/>
      <c r="M281" s="66"/>
      <c r="N281" s="66"/>
      <c r="O281" s="66"/>
      <c r="P281" s="66"/>
      <c r="Q281" s="66"/>
      <c r="R281" s="66"/>
      <c r="S281" s="66"/>
      <c r="T281" s="66">
        <v>31923</v>
      </c>
      <c r="U281" s="66"/>
      <c r="V281" s="61">
        <v>2019</v>
      </c>
    </row>
    <row r="282" spans="1:22" s="2" customFormat="1" ht="12.75" customHeight="1" x14ac:dyDescent="0.2">
      <c r="A282" s="61">
        <v>18</v>
      </c>
      <c r="B282" s="64" t="s">
        <v>292</v>
      </c>
      <c r="C282" s="66">
        <f>'Раздел 1'!P282</f>
        <v>31278</v>
      </c>
      <c r="D282" s="66"/>
      <c r="E282" s="66"/>
      <c r="F282" s="66"/>
      <c r="G282" s="66"/>
      <c r="H282" s="66"/>
      <c r="I282" s="66"/>
      <c r="J282" s="101"/>
      <c r="K282" s="101"/>
      <c r="L282" s="66"/>
      <c r="M282" s="66"/>
      <c r="N282" s="66"/>
      <c r="O282" s="66"/>
      <c r="P282" s="66"/>
      <c r="Q282" s="66"/>
      <c r="R282" s="66"/>
      <c r="S282" s="66"/>
      <c r="T282" s="66">
        <v>31278</v>
      </c>
      <c r="U282" s="66"/>
      <c r="V282" s="61">
        <v>2019</v>
      </c>
    </row>
    <row r="283" spans="1:22" s="2" customFormat="1" ht="12.75" customHeight="1" x14ac:dyDescent="0.2">
      <c r="A283" s="61">
        <v>19</v>
      </c>
      <c r="B283" s="64" t="s">
        <v>293</v>
      </c>
      <c r="C283" s="66">
        <f>'Раздел 1'!P283</f>
        <v>30989</v>
      </c>
      <c r="D283" s="66"/>
      <c r="E283" s="66"/>
      <c r="F283" s="66"/>
      <c r="G283" s="66"/>
      <c r="H283" s="66"/>
      <c r="I283" s="66"/>
      <c r="J283" s="101"/>
      <c r="K283" s="101"/>
      <c r="L283" s="66"/>
      <c r="M283" s="66"/>
      <c r="N283" s="66"/>
      <c r="O283" s="66"/>
      <c r="P283" s="66"/>
      <c r="Q283" s="66"/>
      <c r="R283" s="66"/>
      <c r="S283" s="66"/>
      <c r="T283" s="66">
        <v>30989</v>
      </c>
      <c r="U283" s="66"/>
      <c r="V283" s="61">
        <v>2019</v>
      </c>
    </row>
    <row r="284" spans="1:22" s="2" customFormat="1" ht="12.75" customHeight="1" x14ac:dyDescent="0.2">
      <c r="A284" s="61">
        <v>20</v>
      </c>
      <c r="B284" s="64" t="s">
        <v>294</v>
      </c>
      <c r="C284" s="66">
        <f>'Раздел 1'!P284</f>
        <v>24285</v>
      </c>
      <c r="D284" s="66"/>
      <c r="E284" s="66"/>
      <c r="F284" s="66"/>
      <c r="G284" s="66"/>
      <c r="H284" s="66"/>
      <c r="I284" s="66"/>
      <c r="J284" s="101"/>
      <c r="K284" s="101"/>
      <c r="L284" s="66"/>
      <c r="M284" s="66"/>
      <c r="N284" s="66"/>
      <c r="O284" s="66"/>
      <c r="P284" s="66"/>
      <c r="Q284" s="66"/>
      <c r="R284" s="66"/>
      <c r="S284" s="66"/>
      <c r="T284" s="66">
        <v>24285</v>
      </c>
      <c r="U284" s="66"/>
      <c r="V284" s="61">
        <v>2019</v>
      </c>
    </row>
    <row r="285" spans="1:22" s="2" customFormat="1" ht="12.75" customHeight="1" x14ac:dyDescent="0.2">
      <c r="A285" s="61">
        <v>21</v>
      </c>
      <c r="B285" s="64" t="s">
        <v>295</v>
      </c>
      <c r="C285" s="66">
        <f>'Раздел 1'!P285</f>
        <v>25155</v>
      </c>
      <c r="D285" s="66"/>
      <c r="E285" s="66"/>
      <c r="F285" s="66"/>
      <c r="G285" s="66"/>
      <c r="H285" s="66"/>
      <c r="I285" s="66"/>
      <c r="J285" s="101"/>
      <c r="K285" s="101"/>
      <c r="L285" s="66"/>
      <c r="M285" s="66"/>
      <c r="N285" s="66"/>
      <c r="O285" s="66"/>
      <c r="P285" s="66"/>
      <c r="Q285" s="66"/>
      <c r="R285" s="66"/>
      <c r="S285" s="66"/>
      <c r="T285" s="66">
        <v>25155</v>
      </c>
      <c r="U285" s="66"/>
      <c r="V285" s="61">
        <v>2019</v>
      </c>
    </row>
    <row r="286" spans="1:22" s="2" customFormat="1" ht="12.75" customHeight="1" x14ac:dyDescent="0.2">
      <c r="A286" s="61">
        <v>22</v>
      </c>
      <c r="B286" s="64" t="s">
        <v>296</v>
      </c>
      <c r="C286" s="66">
        <f>'Раздел 1'!P286</f>
        <v>31923</v>
      </c>
      <c r="D286" s="66"/>
      <c r="E286" s="66"/>
      <c r="F286" s="66"/>
      <c r="G286" s="66"/>
      <c r="H286" s="66"/>
      <c r="I286" s="66"/>
      <c r="J286" s="101"/>
      <c r="K286" s="101"/>
      <c r="L286" s="66"/>
      <c r="M286" s="66"/>
      <c r="N286" s="66"/>
      <c r="O286" s="66"/>
      <c r="P286" s="66"/>
      <c r="Q286" s="66"/>
      <c r="R286" s="66"/>
      <c r="S286" s="66"/>
      <c r="T286" s="66">
        <v>31923</v>
      </c>
      <c r="U286" s="66"/>
      <c r="V286" s="61">
        <v>2019</v>
      </c>
    </row>
    <row r="287" spans="1:22" s="2" customFormat="1" ht="12.75" customHeight="1" x14ac:dyDescent="0.2">
      <c r="A287" s="61">
        <v>23</v>
      </c>
      <c r="B287" s="64" t="s">
        <v>297</v>
      </c>
      <c r="C287" s="66">
        <f>'Раздел 1'!P287</f>
        <v>24285</v>
      </c>
      <c r="D287" s="66"/>
      <c r="E287" s="66"/>
      <c r="F287" s="66"/>
      <c r="G287" s="66"/>
      <c r="H287" s="66"/>
      <c r="I287" s="66"/>
      <c r="J287" s="101"/>
      <c r="K287" s="101"/>
      <c r="L287" s="66"/>
      <c r="M287" s="66"/>
      <c r="N287" s="66"/>
      <c r="O287" s="66"/>
      <c r="P287" s="66"/>
      <c r="Q287" s="66"/>
      <c r="R287" s="66"/>
      <c r="S287" s="66"/>
      <c r="T287" s="66">
        <v>24285</v>
      </c>
      <c r="U287" s="66"/>
      <c r="V287" s="61">
        <v>2019</v>
      </c>
    </row>
    <row r="288" spans="1:22" s="2" customFormat="1" ht="12.75" customHeight="1" x14ac:dyDescent="0.2">
      <c r="A288" s="61">
        <v>24</v>
      </c>
      <c r="B288" s="64" t="s">
        <v>298</v>
      </c>
      <c r="C288" s="66">
        <f>'Раздел 1'!P288</f>
        <v>145548.98000000001</v>
      </c>
      <c r="D288" s="66"/>
      <c r="E288" s="66"/>
      <c r="F288" s="66"/>
      <c r="G288" s="66"/>
      <c r="H288" s="66"/>
      <c r="I288" s="66"/>
      <c r="J288" s="101"/>
      <c r="K288" s="101"/>
      <c r="L288" s="66"/>
      <c r="M288" s="66"/>
      <c r="N288" s="66"/>
      <c r="O288" s="66"/>
      <c r="P288" s="66"/>
      <c r="Q288" s="66"/>
      <c r="R288" s="66"/>
      <c r="S288" s="66"/>
      <c r="T288" s="66">
        <v>145548.98000000001</v>
      </c>
      <c r="U288" s="66"/>
      <c r="V288" s="61">
        <v>2019</v>
      </c>
    </row>
    <row r="289" spans="1:56" s="2" customFormat="1" ht="12.75" customHeight="1" x14ac:dyDescent="0.2">
      <c r="A289" s="61">
        <v>25</v>
      </c>
      <c r="B289" s="64" t="s">
        <v>299</v>
      </c>
      <c r="C289" s="66">
        <f>'Раздел 1'!P289</f>
        <v>32961</v>
      </c>
      <c r="D289" s="66"/>
      <c r="E289" s="66"/>
      <c r="F289" s="66"/>
      <c r="G289" s="66"/>
      <c r="H289" s="66"/>
      <c r="I289" s="66"/>
      <c r="J289" s="101"/>
      <c r="K289" s="101"/>
      <c r="L289" s="66"/>
      <c r="M289" s="66"/>
      <c r="N289" s="66"/>
      <c r="O289" s="66"/>
      <c r="P289" s="66"/>
      <c r="Q289" s="66"/>
      <c r="R289" s="66"/>
      <c r="S289" s="66"/>
      <c r="T289" s="66">
        <v>32961</v>
      </c>
      <c r="U289" s="66"/>
      <c r="V289" s="61">
        <v>2019</v>
      </c>
    </row>
    <row r="290" spans="1:56" s="2" customFormat="1" ht="12.75" customHeight="1" x14ac:dyDescent="0.2">
      <c r="A290" s="61">
        <v>26</v>
      </c>
      <c r="B290" s="64" t="s">
        <v>300</v>
      </c>
      <c r="C290" s="66">
        <f>'Раздел 1'!P290</f>
        <v>280225.47600000002</v>
      </c>
      <c r="D290" s="66"/>
      <c r="E290" s="66"/>
      <c r="F290" s="66"/>
      <c r="G290" s="66"/>
      <c r="H290" s="66"/>
      <c r="I290" s="66"/>
      <c r="J290" s="101"/>
      <c r="K290" s="101"/>
      <c r="L290" s="66"/>
      <c r="M290" s="66"/>
      <c r="N290" s="66"/>
      <c r="O290" s="66"/>
      <c r="P290" s="66"/>
      <c r="Q290" s="66"/>
      <c r="R290" s="66"/>
      <c r="S290" s="66"/>
      <c r="T290" s="66">
        <v>280225.47600000002</v>
      </c>
      <c r="U290" s="66"/>
      <c r="V290" s="61">
        <v>2019</v>
      </c>
    </row>
    <row r="291" spans="1:56" s="124" customFormat="1" ht="12.75" customHeight="1" x14ac:dyDescent="0.2">
      <c r="A291" s="245" t="s">
        <v>301</v>
      </c>
      <c r="B291" s="245"/>
      <c r="C291" s="50">
        <f t="shared" ref="C291:U291" si="18">SUM(C265:C290)</f>
        <v>1068462.456</v>
      </c>
      <c r="D291" s="50">
        <f t="shared" si="18"/>
        <v>0</v>
      </c>
      <c r="E291" s="50">
        <f t="shared" si="18"/>
        <v>0</v>
      </c>
      <c r="F291" s="50">
        <f t="shared" si="18"/>
        <v>0</v>
      </c>
      <c r="G291" s="50">
        <f t="shared" si="18"/>
        <v>0</v>
      </c>
      <c r="H291" s="50">
        <f t="shared" si="18"/>
        <v>0</v>
      </c>
      <c r="I291" s="50">
        <f t="shared" si="18"/>
        <v>0</v>
      </c>
      <c r="J291" s="50">
        <f t="shared" si="18"/>
        <v>0</v>
      </c>
      <c r="K291" s="50">
        <f t="shared" si="18"/>
        <v>0</v>
      </c>
      <c r="L291" s="50">
        <f t="shared" si="18"/>
        <v>0</v>
      </c>
      <c r="M291" s="50">
        <f t="shared" si="18"/>
        <v>0</v>
      </c>
      <c r="N291" s="50">
        <f t="shared" si="18"/>
        <v>0</v>
      </c>
      <c r="O291" s="50">
        <f t="shared" si="18"/>
        <v>0</v>
      </c>
      <c r="P291" s="50">
        <f t="shared" si="18"/>
        <v>0</v>
      </c>
      <c r="Q291" s="50">
        <f t="shared" si="18"/>
        <v>0</v>
      </c>
      <c r="R291" s="50">
        <f t="shared" si="18"/>
        <v>0</v>
      </c>
      <c r="S291" s="50">
        <f t="shared" si="18"/>
        <v>0</v>
      </c>
      <c r="T291" s="50">
        <f t="shared" si="18"/>
        <v>1068462.456</v>
      </c>
      <c r="U291" s="50">
        <f t="shared" si="18"/>
        <v>0</v>
      </c>
      <c r="V291" s="45"/>
      <c r="W291" s="107"/>
      <c r="X291" s="107"/>
      <c r="Y291" s="107"/>
      <c r="Z291" s="107"/>
      <c r="AA291" s="107"/>
      <c r="AB291" s="107"/>
      <c r="AC291" s="107"/>
      <c r="AD291" s="107"/>
      <c r="AE291" s="107"/>
      <c r="AF291" s="107"/>
      <c r="AG291" s="107"/>
      <c r="AH291" s="107"/>
      <c r="AI291" s="107"/>
      <c r="AJ291" s="107"/>
      <c r="AK291" s="107"/>
      <c r="AL291" s="107"/>
      <c r="AM291" s="107"/>
      <c r="AN291" s="107"/>
      <c r="AO291" s="107"/>
      <c r="AP291" s="107"/>
      <c r="AQ291" s="107"/>
      <c r="AR291" s="107"/>
      <c r="AS291" s="107"/>
      <c r="AT291" s="107"/>
      <c r="AU291" s="107"/>
      <c r="AV291" s="107"/>
      <c r="AW291" s="107"/>
      <c r="AX291" s="107"/>
      <c r="AY291" s="107"/>
      <c r="AZ291" s="107"/>
      <c r="BA291" s="107"/>
      <c r="BB291" s="107"/>
      <c r="BC291" s="107"/>
      <c r="BD291" s="107"/>
    </row>
    <row r="292" spans="1:56" s="2" customFormat="1" ht="12.75" customHeight="1" x14ac:dyDescent="0.2">
      <c r="A292" s="61">
        <v>1</v>
      </c>
      <c r="B292" s="64" t="s">
        <v>302</v>
      </c>
      <c r="C292" s="125">
        <f>'Раздел 1'!P292</f>
        <v>40985</v>
      </c>
      <c r="D292" s="66"/>
      <c r="E292" s="66"/>
      <c r="F292" s="66"/>
      <c r="G292" s="66"/>
      <c r="H292" s="66"/>
      <c r="I292" s="66"/>
      <c r="J292" s="101"/>
      <c r="K292" s="101"/>
      <c r="L292" s="66"/>
      <c r="M292" s="66"/>
      <c r="N292" s="66"/>
      <c r="O292" s="66"/>
      <c r="P292" s="66"/>
      <c r="Q292" s="66"/>
      <c r="R292" s="66"/>
      <c r="S292" s="66"/>
      <c r="T292" s="66">
        <v>40985</v>
      </c>
      <c r="U292" s="66"/>
      <c r="V292" s="61">
        <v>2020</v>
      </c>
    </row>
    <row r="293" spans="1:56" s="2" customFormat="1" ht="12.75" customHeight="1" x14ac:dyDescent="0.2">
      <c r="A293" s="61">
        <v>2</v>
      </c>
      <c r="B293" s="64" t="s">
        <v>304</v>
      </c>
      <c r="C293" s="125">
        <f>'Раздел 1'!P293</f>
        <v>34995</v>
      </c>
      <c r="D293" s="66"/>
      <c r="E293" s="66"/>
      <c r="F293" s="66"/>
      <c r="G293" s="66"/>
      <c r="H293" s="66"/>
      <c r="I293" s="66"/>
      <c r="J293" s="101"/>
      <c r="K293" s="101"/>
      <c r="L293" s="66"/>
      <c r="M293" s="66"/>
      <c r="N293" s="66"/>
      <c r="O293" s="66"/>
      <c r="P293" s="66"/>
      <c r="Q293" s="66"/>
      <c r="R293" s="66"/>
      <c r="S293" s="66"/>
      <c r="T293" s="66">
        <v>34995</v>
      </c>
      <c r="U293" s="66"/>
      <c r="V293" s="61">
        <v>2020</v>
      </c>
    </row>
    <row r="294" spans="1:56" s="2" customFormat="1" ht="12.75" customHeight="1" x14ac:dyDescent="0.2">
      <c r="A294" s="61">
        <v>3</v>
      </c>
      <c r="B294" s="64" t="s">
        <v>306</v>
      </c>
      <c r="C294" s="125">
        <f>'Раздел 1'!P294</f>
        <v>52906</v>
      </c>
      <c r="D294" s="66"/>
      <c r="E294" s="66"/>
      <c r="F294" s="66"/>
      <c r="G294" s="66"/>
      <c r="H294" s="66"/>
      <c r="I294" s="66"/>
      <c r="J294" s="101"/>
      <c r="K294" s="101"/>
      <c r="L294" s="66"/>
      <c r="M294" s="66"/>
      <c r="N294" s="66"/>
      <c r="O294" s="66"/>
      <c r="P294" s="66"/>
      <c r="Q294" s="66"/>
      <c r="R294" s="66"/>
      <c r="S294" s="66"/>
      <c r="T294" s="66">
        <v>52906</v>
      </c>
      <c r="U294" s="66"/>
      <c r="V294" s="61">
        <v>2020</v>
      </c>
    </row>
    <row r="295" spans="1:56" s="72" customFormat="1" ht="12.75" customHeight="1" x14ac:dyDescent="0.2">
      <c r="A295" s="61">
        <v>4</v>
      </c>
      <c r="B295" s="64" t="s">
        <v>298</v>
      </c>
      <c r="C295" s="125">
        <f>'Раздел 1'!P295</f>
        <v>2441817.06</v>
      </c>
      <c r="D295" s="66"/>
      <c r="E295" s="66"/>
      <c r="F295" s="66"/>
      <c r="G295" s="66"/>
      <c r="H295" s="66"/>
      <c r="I295" s="66"/>
      <c r="J295" s="101"/>
      <c r="K295" s="101"/>
      <c r="L295" s="66">
        <v>312</v>
      </c>
      <c r="M295" s="66">
        <v>2390657</v>
      </c>
      <c r="N295" s="66"/>
      <c r="O295" s="66"/>
      <c r="P295" s="66"/>
      <c r="Q295" s="66"/>
      <c r="R295" s="66"/>
      <c r="S295" s="66"/>
      <c r="T295" s="66"/>
      <c r="U295" s="66">
        <f>0.0214*(D295+E295+F295+G295+H295+I295+M295+O295+R295)</f>
        <v>51160.059799999995</v>
      </c>
      <c r="V295" s="61">
        <v>2020</v>
      </c>
    </row>
    <row r="296" spans="1:56" s="72" customFormat="1" ht="12.75" customHeight="1" x14ac:dyDescent="0.2">
      <c r="A296" s="61">
        <v>5</v>
      </c>
      <c r="B296" s="64" t="s">
        <v>307</v>
      </c>
      <c r="C296" s="125">
        <f>'Раздел 1'!P296</f>
        <v>54547</v>
      </c>
      <c r="D296" s="66"/>
      <c r="E296" s="66"/>
      <c r="F296" s="66"/>
      <c r="G296" s="66"/>
      <c r="H296" s="66"/>
      <c r="I296" s="66"/>
      <c r="J296" s="101"/>
      <c r="K296" s="101"/>
      <c r="L296" s="66"/>
      <c r="M296" s="66"/>
      <c r="N296" s="66"/>
      <c r="O296" s="66"/>
      <c r="P296" s="66"/>
      <c r="Q296" s="66"/>
      <c r="R296" s="66"/>
      <c r="S296" s="66"/>
      <c r="T296" s="66">
        <v>54547</v>
      </c>
      <c r="U296" s="66"/>
      <c r="V296" s="61">
        <v>2020</v>
      </c>
    </row>
    <row r="297" spans="1:56" s="72" customFormat="1" ht="12.75" customHeight="1" x14ac:dyDescent="0.2">
      <c r="A297" s="61">
        <v>6</v>
      </c>
      <c r="B297" s="64" t="s">
        <v>308</v>
      </c>
      <c r="C297" s="125">
        <f>'Раздел 1'!P297</f>
        <v>37335</v>
      </c>
      <c r="D297" s="66"/>
      <c r="E297" s="66"/>
      <c r="F297" s="66"/>
      <c r="G297" s="66"/>
      <c r="H297" s="66"/>
      <c r="I297" s="66"/>
      <c r="J297" s="101"/>
      <c r="K297" s="101"/>
      <c r="L297" s="66"/>
      <c r="M297" s="66"/>
      <c r="N297" s="66"/>
      <c r="O297" s="66"/>
      <c r="P297" s="66"/>
      <c r="Q297" s="66"/>
      <c r="R297" s="66"/>
      <c r="S297" s="66"/>
      <c r="T297" s="66">
        <v>37335</v>
      </c>
      <c r="U297" s="66"/>
      <c r="V297" s="61">
        <v>2020</v>
      </c>
    </row>
    <row r="298" spans="1:56" s="72" customFormat="1" ht="12.75" customHeight="1" x14ac:dyDescent="0.2">
      <c r="A298" s="61">
        <v>7</v>
      </c>
      <c r="B298" s="64" t="s">
        <v>309</v>
      </c>
      <c r="C298" s="125">
        <f>'Раздел 1'!P298</f>
        <v>21774</v>
      </c>
      <c r="D298" s="66"/>
      <c r="E298" s="66"/>
      <c r="F298" s="66"/>
      <c r="G298" s="66"/>
      <c r="H298" s="66"/>
      <c r="I298" s="66"/>
      <c r="J298" s="101"/>
      <c r="K298" s="101"/>
      <c r="L298" s="66"/>
      <c r="M298" s="66"/>
      <c r="N298" s="66"/>
      <c r="O298" s="66"/>
      <c r="P298" s="66"/>
      <c r="Q298" s="66"/>
      <c r="R298" s="66"/>
      <c r="S298" s="66"/>
      <c r="T298" s="66">
        <v>21774</v>
      </c>
      <c r="U298" s="66"/>
      <c r="V298" s="61">
        <v>2020</v>
      </c>
    </row>
    <row r="299" spans="1:56" s="124" customFormat="1" ht="12.75" customHeight="1" x14ac:dyDescent="0.2">
      <c r="A299" s="245" t="s">
        <v>311</v>
      </c>
      <c r="B299" s="245"/>
      <c r="C299" s="50">
        <f t="shared" ref="C299:U299" si="19">SUM(C292:C298)</f>
        <v>2684359.06</v>
      </c>
      <c r="D299" s="50">
        <f t="shared" si="19"/>
        <v>0</v>
      </c>
      <c r="E299" s="50">
        <f t="shared" si="19"/>
        <v>0</v>
      </c>
      <c r="F299" s="50">
        <f t="shared" si="19"/>
        <v>0</v>
      </c>
      <c r="G299" s="50">
        <f t="shared" si="19"/>
        <v>0</v>
      </c>
      <c r="H299" s="50">
        <f t="shared" si="19"/>
        <v>0</v>
      </c>
      <c r="I299" s="50">
        <f t="shared" si="19"/>
        <v>0</v>
      </c>
      <c r="J299" s="50">
        <f t="shared" si="19"/>
        <v>0</v>
      </c>
      <c r="K299" s="50">
        <f t="shared" si="19"/>
        <v>0</v>
      </c>
      <c r="L299" s="50">
        <f t="shared" si="19"/>
        <v>312</v>
      </c>
      <c r="M299" s="50">
        <f t="shared" si="19"/>
        <v>2390657</v>
      </c>
      <c r="N299" s="50">
        <f t="shared" si="19"/>
        <v>0</v>
      </c>
      <c r="O299" s="50">
        <f t="shared" si="19"/>
        <v>0</v>
      </c>
      <c r="P299" s="50">
        <f t="shared" si="19"/>
        <v>0</v>
      </c>
      <c r="Q299" s="50">
        <f t="shared" si="19"/>
        <v>0</v>
      </c>
      <c r="R299" s="50">
        <f t="shared" si="19"/>
        <v>0</v>
      </c>
      <c r="S299" s="50">
        <f t="shared" si="19"/>
        <v>0</v>
      </c>
      <c r="T299" s="50">
        <f t="shared" si="19"/>
        <v>242542</v>
      </c>
      <c r="U299" s="50">
        <f t="shared" si="19"/>
        <v>51160.059799999995</v>
      </c>
      <c r="V299" s="91"/>
      <c r="W299" s="107"/>
      <c r="X299" s="107"/>
      <c r="Y299" s="107"/>
      <c r="Z299" s="107"/>
      <c r="AA299" s="107"/>
      <c r="AB299" s="107"/>
      <c r="AC299" s="107"/>
      <c r="AD299" s="107"/>
      <c r="AE299" s="107"/>
      <c r="AF299" s="107"/>
      <c r="AG299" s="107"/>
      <c r="AH299" s="107"/>
      <c r="AI299" s="107"/>
      <c r="AJ299" s="107"/>
      <c r="AK299" s="107"/>
      <c r="AL299" s="107"/>
      <c r="AM299" s="107"/>
      <c r="AN299" s="107"/>
      <c r="AO299" s="107"/>
      <c r="AP299" s="107"/>
      <c r="AQ299" s="107"/>
      <c r="AR299" s="107"/>
      <c r="AS299" s="107"/>
      <c r="AT299" s="107"/>
      <c r="AU299" s="107"/>
      <c r="AV299" s="107"/>
      <c r="AW299" s="107"/>
      <c r="AX299" s="107"/>
      <c r="AY299" s="107"/>
      <c r="AZ299" s="107"/>
      <c r="BA299" s="107"/>
      <c r="BB299" s="107"/>
      <c r="BC299" s="107"/>
      <c r="BD299" s="107"/>
    </row>
    <row r="300" spans="1:56" s="121" customFormat="1" ht="12.75" customHeight="1" x14ac:dyDescent="0.2">
      <c r="A300" s="61">
        <v>1</v>
      </c>
      <c r="B300" s="64" t="s">
        <v>312</v>
      </c>
      <c r="C300" s="125">
        <f>'Раздел 1'!P300</f>
        <v>119687</v>
      </c>
      <c r="D300" s="66"/>
      <c r="E300" s="66"/>
      <c r="F300" s="66"/>
      <c r="G300" s="66"/>
      <c r="H300" s="66"/>
      <c r="I300" s="66"/>
      <c r="J300" s="101"/>
      <c r="K300" s="101"/>
      <c r="L300" s="66"/>
      <c r="M300" s="66"/>
      <c r="N300" s="66"/>
      <c r="O300" s="66"/>
      <c r="P300" s="66"/>
      <c r="Q300" s="66"/>
      <c r="R300" s="66"/>
      <c r="S300" s="66"/>
      <c r="T300" s="66">
        <v>119687</v>
      </c>
      <c r="U300" s="66"/>
      <c r="V300" s="61">
        <v>2021</v>
      </c>
    </row>
    <row r="301" spans="1:56" s="72" customFormat="1" ht="12.75" customHeight="1" x14ac:dyDescent="0.2">
      <c r="A301" s="61">
        <v>2</v>
      </c>
      <c r="B301" s="64" t="s">
        <v>298</v>
      </c>
      <c r="C301" s="125">
        <v>1394342.76</v>
      </c>
      <c r="D301" s="66">
        <v>409066</v>
      </c>
      <c r="E301" s="66"/>
      <c r="F301" s="66"/>
      <c r="G301" s="66"/>
      <c r="H301" s="66"/>
      <c r="I301" s="66"/>
      <c r="J301" s="101"/>
      <c r="K301" s="101"/>
      <c r="L301" s="66"/>
      <c r="M301" s="66"/>
      <c r="N301" s="66"/>
      <c r="O301" s="66"/>
      <c r="P301" s="66">
        <v>295</v>
      </c>
      <c r="Q301" s="66">
        <v>844453</v>
      </c>
      <c r="R301" s="66">
        <v>111610</v>
      </c>
      <c r="S301" s="66"/>
      <c r="T301" s="66"/>
      <c r="U301" s="66">
        <v>29213.759999999998</v>
      </c>
      <c r="V301" s="61">
        <v>2021</v>
      </c>
    </row>
    <row r="302" spans="1:56" s="124" customFormat="1" ht="12.75" customHeight="1" x14ac:dyDescent="0.2">
      <c r="A302" s="245" t="s">
        <v>313</v>
      </c>
      <c r="B302" s="245"/>
      <c r="C302" s="50">
        <f t="shared" ref="C302:U302" si="20">SUM(C300:C301)</f>
        <v>1514029.76</v>
      </c>
      <c r="D302" s="50">
        <f t="shared" si="20"/>
        <v>409066</v>
      </c>
      <c r="E302" s="50">
        <f t="shared" si="20"/>
        <v>0</v>
      </c>
      <c r="F302" s="50">
        <f t="shared" si="20"/>
        <v>0</v>
      </c>
      <c r="G302" s="50">
        <f t="shared" si="20"/>
        <v>0</v>
      </c>
      <c r="H302" s="50">
        <f t="shared" si="20"/>
        <v>0</v>
      </c>
      <c r="I302" s="50">
        <f t="shared" si="20"/>
        <v>0</v>
      </c>
      <c r="J302" s="50">
        <f t="shared" si="20"/>
        <v>0</v>
      </c>
      <c r="K302" s="50">
        <f t="shared" si="20"/>
        <v>0</v>
      </c>
      <c r="L302" s="50">
        <f t="shared" si="20"/>
        <v>0</v>
      </c>
      <c r="M302" s="50">
        <f t="shared" si="20"/>
        <v>0</v>
      </c>
      <c r="N302" s="50">
        <f t="shared" si="20"/>
        <v>0</v>
      </c>
      <c r="O302" s="50">
        <f t="shared" si="20"/>
        <v>0</v>
      </c>
      <c r="P302" s="50">
        <f t="shared" si="20"/>
        <v>295</v>
      </c>
      <c r="Q302" s="50">
        <f t="shared" si="20"/>
        <v>844453</v>
      </c>
      <c r="R302" s="50">
        <f t="shared" si="20"/>
        <v>111610</v>
      </c>
      <c r="S302" s="50">
        <f t="shared" si="20"/>
        <v>0</v>
      </c>
      <c r="T302" s="50">
        <f t="shared" si="20"/>
        <v>119687</v>
      </c>
      <c r="U302" s="50">
        <f t="shared" si="20"/>
        <v>29213.759999999998</v>
      </c>
      <c r="V302" s="45"/>
      <c r="W302" s="107"/>
      <c r="X302" s="107"/>
      <c r="Y302" s="107"/>
      <c r="Z302" s="107"/>
      <c r="AA302" s="107"/>
      <c r="AB302" s="107"/>
      <c r="AC302" s="107"/>
      <c r="AD302" s="107"/>
      <c r="AE302" s="107"/>
      <c r="AF302" s="107"/>
      <c r="AG302" s="107"/>
      <c r="AH302" s="107"/>
      <c r="AI302" s="107"/>
      <c r="AJ302" s="107"/>
      <c r="AK302" s="107"/>
      <c r="AL302" s="107"/>
      <c r="AM302" s="107"/>
      <c r="AN302" s="107"/>
      <c r="AO302" s="107"/>
      <c r="AP302" s="107"/>
      <c r="AQ302" s="107"/>
      <c r="AR302" s="107"/>
      <c r="AS302" s="107"/>
      <c r="AT302" s="107"/>
      <c r="AU302" s="107"/>
      <c r="AV302" s="107"/>
      <c r="AW302" s="107"/>
      <c r="AX302" s="107"/>
      <c r="AY302" s="107"/>
      <c r="AZ302" s="107"/>
      <c r="BA302" s="107"/>
      <c r="BB302" s="107"/>
      <c r="BC302" s="107"/>
      <c r="BD302" s="107"/>
    </row>
    <row r="303" spans="1:56" s="126" customFormat="1" ht="12.75" customHeight="1" x14ac:dyDescent="0.2">
      <c r="A303" s="244" t="s">
        <v>314</v>
      </c>
      <c r="B303" s="244"/>
      <c r="C303" s="30">
        <f>C291+C299+C302</f>
        <v>5266851.2759999996</v>
      </c>
      <c r="D303" s="30">
        <f t="shared" ref="D303:U303" si="21">D302+D299+D291</f>
        <v>409066</v>
      </c>
      <c r="E303" s="30">
        <f t="shared" si="21"/>
        <v>0</v>
      </c>
      <c r="F303" s="30">
        <f t="shared" si="21"/>
        <v>0</v>
      </c>
      <c r="G303" s="30">
        <f t="shared" si="21"/>
        <v>0</v>
      </c>
      <c r="H303" s="30">
        <f t="shared" si="21"/>
        <v>0</v>
      </c>
      <c r="I303" s="30">
        <f t="shared" si="21"/>
        <v>0</v>
      </c>
      <c r="J303" s="30">
        <f t="shared" si="21"/>
        <v>0</v>
      </c>
      <c r="K303" s="30">
        <f t="shared" si="21"/>
        <v>0</v>
      </c>
      <c r="L303" s="30">
        <f t="shared" si="21"/>
        <v>312</v>
      </c>
      <c r="M303" s="30">
        <f t="shared" si="21"/>
        <v>2390657</v>
      </c>
      <c r="N303" s="30">
        <f t="shared" si="21"/>
        <v>0</v>
      </c>
      <c r="O303" s="30">
        <f t="shared" si="21"/>
        <v>0</v>
      </c>
      <c r="P303" s="30">
        <f t="shared" si="21"/>
        <v>295</v>
      </c>
      <c r="Q303" s="30">
        <f t="shared" si="21"/>
        <v>844453</v>
      </c>
      <c r="R303" s="30">
        <f t="shared" si="21"/>
        <v>111610</v>
      </c>
      <c r="S303" s="30">
        <f t="shared" si="21"/>
        <v>0</v>
      </c>
      <c r="T303" s="30">
        <f t="shared" si="21"/>
        <v>1430691.456</v>
      </c>
      <c r="U303" s="30">
        <f t="shared" si="21"/>
        <v>80373.819799999997</v>
      </c>
      <c r="V303" s="29"/>
      <c r="W303" s="107"/>
      <c r="X303" s="107"/>
      <c r="Y303" s="107"/>
      <c r="Z303" s="107"/>
      <c r="AA303" s="107"/>
      <c r="AB303" s="107"/>
      <c r="AC303" s="107"/>
      <c r="AD303" s="107"/>
      <c r="AE303" s="107"/>
      <c r="AF303" s="107"/>
      <c r="AG303" s="107"/>
      <c r="AH303" s="107"/>
      <c r="AI303" s="107"/>
      <c r="AJ303" s="107"/>
      <c r="AK303" s="107"/>
      <c r="AL303" s="107"/>
      <c r="AM303" s="107"/>
      <c r="AN303" s="107"/>
      <c r="AO303" s="107"/>
      <c r="AP303" s="107"/>
      <c r="AQ303" s="107"/>
      <c r="AR303" s="107"/>
      <c r="AS303" s="107"/>
      <c r="AT303" s="107"/>
      <c r="AU303" s="107"/>
      <c r="AV303" s="107"/>
      <c r="AW303" s="107"/>
      <c r="AX303" s="107"/>
      <c r="AY303" s="107"/>
      <c r="AZ303" s="107"/>
      <c r="BA303" s="107"/>
      <c r="BB303" s="107"/>
      <c r="BC303" s="107"/>
      <c r="BD303" s="107"/>
    </row>
    <row r="304" spans="1:56" s="2" customFormat="1" ht="12.75" customHeight="1" x14ac:dyDescent="0.2">
      <c r="A304" s="256" t="s">
        <v>956</v>
      </c>
      <c r="B304" s="256"/>
      <c r="C304" s="66"/>
      <c r="D304" s="66"/>
      <c r="E304" s="66"/>
      <c r="F304" s="66"/>
      <c r="G304" s="66"/>
      <c r="H304" s="66"/>
      <c r="I304" s="66"/>
      <c r="J304" s="101"/>
      <c r="K304" s="101"/>
      <c r="L304" s="66"/>
      <c r="M304" s="66"/>
      <c r="N304" s="66"/>
      <c r="O304" s="66"/>
      <c r="P304" s="66"/>
      <c r="Q304" s="66"/>
      <c r="R304" s="66"/>
      <c r="S304" s="66"/>
      <c r="T304" s="66"/>
      <c r="U304" s="66"/>
      <c r="V304" s="61"/>
    </row>
    <row r="305" spans="1:56" s="1" customFormat="1" ht="12.75" customHeight="1" x14ac:dyDescent="0.2">
      <c r="A305" s="61">
        <v>1</v>
      </c>
      <c r="B305" s="64" t="s">
        <v>316</v>
      </c>
      <c r="C305" s="66">
        <f>'Раздел 1'!P305</f>
        <v>32664</v>
      </c>
      <c r="D305" s="66"/>
      <c r="E305" s="66"/>
      <c r="F305" s="66"/>
      <c r="G305" s="66"/>
      <c r="H305" s="66"/>
      <c r="I305" s="66"/>
      <c r="J305" s="101"/>
      <c r="K305" s="101"/>
      <c r="L305" s="66"/>
      <c r="M305" s="66"/>
      <c r="N305" s="66"/>
      <c r="O305" s="66"/>
      <c r="P305" s="66"/>
      <c r="Q305" s="66"/>
      <c r="R305" s="66"/>
      <c r="S305" s="66"/>
      <c r="T305" s="66">
        <v>32664</v>
      </c>
      <c r="U305" s="66"/>
      <c r="V305" s="61">
        <v>2019</v>
      </c>
    </row>
    <row r="306" spans="1:56" s="1" customFormat="1" ht="12.75" customHeight="1" x14ac:dyDescent="0.2">
      <c r="A306" s="61">
        <v>2</v>
      </c>
      <c r="B306" s="64" t="s">
        <v>317</v>
      </c>
      <c r="C306" s="66">
        <f>'Раздел 1'!P306</f>
        <v>31060.25</v>
      </c>
      <c r="D306" s="66"/>
      <c r="E306" s="66"/>
      <c r="F306" s="66"/>
      <c r="G306" s="66"/>
      <c r="H306" s="66"/>
      <c r="I306" s="66"/>
      <c r="J306" s="101"/>
      <c r="K306" s="101"/>
      <c r="L306" s="66"/>
      <c r="M306" s="66"/>
      <c r="N306" s="66"/>
      <c r="O306" s="66"/>
      <c r="P306" s="66"/>
      <c r="Q306" s="66"/>
      <c r="R306" s="66"/>
      <c r="S306" s="66"/>
      <c r="T306" s="66">
        <v>31060.25</v>
      </c>
      <c r="U306" s="66"/>
      <c r="V306" s="61">
        <v>2019</v>
      </c>
    </row>
    <row r="307" spans="1:56" s="1" customFormat="1" ht="12.75" customHeight="1" x14ac:dyDescent="0.2">
      <c r="A307" s="61">
        <v>3</v>
      </c>
      <c r="B307" s="64" t="s">
        <v>318</v>
      </c>
      <c r="C307" s="66">
        <f>'Раздел 1'!P307</f>
        <v>30571.48</v>
      </c>
      <c r="D307" s="66"/>
      <c r="E307" s="66"/>
      <c r="F307" s="66"/>
      <c r="G307" s="66"/>
      <c r="H307" s="66"/>
      <c r="I307" s="66"/>
      <c r="J307" s="101"/>
      <c r="K307" s="101"/>
      <c r="L307" s="66"/>
      <c r="M307" s="66"/>
      <c r="N307" s="66"/>
      <c r="O307" s="66"/>
      <c r="P307" s="66"/>
      <c r="Q307" s="66"/>
      <c r="R307" s="66"/>
      <c r="S307" s="66"/>
      <c r="T307" s="66">
        <v>30571.48</v>
      </c>
      <c r="U307" s="66"/>
      <c r="V307" s="61">
        <v>2019</v>
      </c>
    </row>
    <row r="308" spans="1:56" s="2" customFormat="1" ht="12.75" customHeight="1" x14ac:dyDescent="0.2">
      <c r="A308" s="61">
        <v>4</v>
      </c>
      <c r="B308" s="64" t="s">
        <v>319</v>
      </c>
      <c r="C308" s="66">
        <f>'Раздел 1'!P308</f>
        <v>30504.25</v>
      </c>
      <c r="D308" s="66"/>
      <c r="E308" s="66"/>
      <c r="F308" s="66"/>
      <c r="G308" s="66"/>
      <c r="H308" s="66"/>
      <c r="I308" s="66"/>
      <c r="J308" s="101"/>
      <c r="K308" s="101"/>
      <c r="L308" s="66"/>
      <c r="M308" s="66"/>
      <c r="N308" s="66"/>
      <c r="O308" s="66"/>
      <c r="P308" s="66"/>
      <c r="Q308" s="66"/>
      <c r="R308" s="66"/>
      <c r="S308" s="66"/>
      <c r="T308" s="66">
        <v>30504.25</v>
      </c>
      <c r="U308" s="66"/>
      <c r="V308" s="61">
        <v>2019</v>
      </c>
    </row>
    <row r="309" spans="1:56" s="2" customFormat="1" ht="12.75" customHeight="1" x14ac:dyDescent="0.2">
      <c r="A309" s="61">
        <v>5</v>
      </c>
      <c r="B309" s="64" t="s">
        <v>320</v>
      </c>
      <c r="C309" s="66">
        <f>'Раздел 1'!P309</f>
        <v>40985</v>
      </c>
      <c r="D309" s="66"/>
      <c r="E309" s="66"/>
      <c r="F309" s="66"/>
      <c r="G309" s="66"/>
      <c r="H309" s="66"/>
      <c r="I309" s="66"/>
      <c r="J309" s="101"/>
      <c r="K309" s="101"/>
      <c r="L309" s="66"/>
      <c r="M309" s="66"/>
      <c r="N309" s="66"/>
      <c r="O309" s="66"/>
      <c r="P309" s="66"/>
      <c r="Q309" s="66"/>
      <c r="R309" s="66"/>
      <c r="S309" s="66"/>
      <c r="T309" s="66">
        <v>40985</v>
      </c>
      <c r="U309" s="66"/>
      <c r="V309" s="61">
        <v>2019</v>
      </c>
    </row>
    <row r="310" spans="1:56" s="2" customFormat="1" ht="12.75" customHeight="1" x14ac:dyDescent="0.2">
      <c r="A310" s="61">
        <v>6</v>
      </c>
      <c r="B310" s="64" t="s">
        <v>321</v>
      </c>
      <c r="C310" s="66">
        <f>'Раздел 1'!P310</f>
        <v>40985</v>
      </c>
      <c r="D310" s="66"/>
      <c r="E310" s="66"/>
      <c r="F310" s="66"/>
      <c r="G310" s="66"/>
      <c r="H310" s="66"/>
      <c r="I310" s="66"/>
      <c r="J310" s="101"/>
      <c r="K310" s="101"/>
      <c r="L310" s="66"/>
      <c r="M310" s="66"/>
      <c r="N310" s="66"/>
      <c r="O310" s="66"/>
      <c r="P310" s="66"/>
      <c r="Q310" s="66"/>
      <c r="R310" s="66"/>
      <c r="S310" s="66"/>
      <c r="T310" s="66">
        <v>40985</v>
      </c>
      <c r="U310" s="66"/>
      <c r="V310" s="61">
        <v>2019</v>
      </c>
    </row>
    <row r="311" spans="1:56" s="127" customFormat="1" ht="12.75" customHeight="1" x14ac:dyDescent="0.2">
      <c r="A311" s="245" t="s">
        <v>322</v>
      </c>
      <c r="B311" s="245"/>
      <c r="C311" s="50">
        <f t="shared" ref="C311:U311" si="22">SUM(C305:C310)</f>
        <v>206769.97999999998</v>
      </c>
      <c r="D311" s="50">
        <f t="shared" si="22"/>
        <v>0</v>
      </c>
      <c r="E311" s="50">
        <f t="shared" si="22"/>
        <v>0</v>
      </c>
      <c r="F311" s="50">
        <f t="shared" si="22"/>
        <v>0</v>
      </c>
      <c r="G311" s="50">
        <f t="shared" si="22"/>
        <v>0</v>
      </c>
      <c r="H311" s="50">
        <f t="shared" si="22"/>
        <v>0</v>
      </c>
      <c r="I311" s="50">
        <f t="shared" si="22"/>
        <v>0</v>
      </c>
      <c r="J311" s="50">
        <f t="shared" si="22"/>
        <v>0</v>
      </c>
      <c r="K311" s="50">
        <f t="shared" si="22"/>
        <v>0</v>
      </c>
      <c r="L311" s="50">
        <f t="shared" si="22"/>
        <v>0</v>
      </c>
      <c r="M311" s="50">
        <f t="shared" si="22"/>
        <v>0</v>
      </c>
      <c r="N311" s="50">
        <f t="shared" si="22"/>
        <v>0</v>
      </c>
      <c r="O311" s="50">
        <f t="shared" si="22"/>
        <v>0</v>
      </c>
      <c r="P311" s="50">
        <f t="shared" si="22"/>
        <v>0</v>
      </c>
      <c r="Q311" s="50">
        <f t="shared" si="22"/>
        <v>0</v>
      </c>
      <c r="R311" s="50">
        <f t="shared" si="22"/>
        <v>0</v>
      </c>
      <c r="S311" s="50">
        <f t="shared" si="22"/>
        <v>0</v>
      </c>
      <c r="T311" s="50">
        <f t="shared" si="22"/>
        <v>206769.97999999998</v>
      </c>
      <c r="U311" s="50">
        <f t="shared" si="22"/>
        <v>0</v>
      </c>
      <c r="V311" s="45"/>
      <c r="W311" s="107"/>
      <c r="X311" s="107"/>
      <c r="Y311" s="107"/>
      <c r="Z311" s="107"/>
      <c r="AA311" s="107"/>
      <c r="AB311" s="107"/>
      <c r="AC311" s="107"/>
      <c r="AD311" s="107"/>
      <c r="AE311" s="107"/>
      <c r="AF311" s="107"/>
      <c r="AG311" s="107"/>
      <c r="AH311" s="107"/>
      <c r="AI311" s="107"/>
      <c r="AJ311" s="107"/>
      <c r="AK311" s="107"/>
      <c r="AL311" s="107"/>
      <c r="AM311" s="107"/>
      <c r="AN311" s="107"/>
      <c r="AO311" s="107"/>
      <c r="AP311" s="107"/>
      <c r="AQ311" s="107"/>
      <c r="AR311" s="107"/>
      <c r="AS311" s="107"/>
      <c r="AT311" s="107"/>
      <c r="AU311" s="107"/>
      <c r="AV311" s="107"/>
      <c r="AW311" s="107"/>
      <c r="AX311" s="107"/>
      <c r="AY311" s="107"/>
      <c r="AZ311" s="107"/>
      <c r="BA311" s="107"/>
      <c r="BB311" s="107"/>
      <c r="BC311" s="107"/>
      <c r="BD311" s="107"/>
    </row>
    <row r="312" spans="1:56" s="2" customFormat="1" ht="12.75" customHeight="1" x14ac:dyDescent="0.2">
      <c r="A312" s="61">
        <v>1</v>
      </c>
      <c r="B312" s="64" t="s">
        <v>323</v>
      </c>
      <c r="C312" s="66">
        <f>'Раздел 1'!P312</f>
        <v>34442</v>
      </c>
      <c r="D312" s="66"/>
      <c r="E312" s="66"/>
      <c r="F312" s="66"/>
      <c r="G312" s="66"/>
      <c r="H312" s="66"/>
      <c r="I312" s="66"/>
      <c r="J312" s="101"/>
      <c r="K312" s="101"/>
      <c r="L312" s="66"/>
      <c r="M312" s="66"/>
      <c r="N312" s="66"/>
      <c r="O312" s="66"/>
      <c r="P312" s="66"/>
      <c r="Q312" s="66"/>
      <c r="R312" s="66"/>
      <c r="S312" s="66"/>
      <c r="T312" s="66">
        <v>34442</v>
      </c>
      <c r="U312" s="66"/>
      <c r="V312" s="61">
        <v>2020</v>
      </c>
    </row>
    <row r="313" spans="1:56" s="2" customFormat="1" ht="12.75" customHeight="1" x14ac:dyDescent="0.2">
      <c r="A313" s="61">
        <v>2</v>
      </c>
      <c r="B313" s="64" t="s">
        <v>325</v>
      </c>
      <c r="C313" s="66">
        <f>'Раздел 1'!P313</f>
        <v>32229</v>
      </c>
      <c r="D313" s="66"/>
      <c r="E313" s="66"/>
      <c r="F313" s="66"/>
      <c r="G313" s="66"/>
      <c r="H313" s="66"/>
      <c r="I313" s="66"/>
      <c r="J313" s="101"/>
      <c r="K313" s="101"/>
      <c r="L313" s="66"/>
      <c r="M313" s="66"/>
      <c r="N313" s="66"/>
      <c r="O313" s="66"/>
      <c r="P313" s="66"/>
      <c r="Q313" s="66"/>
      <c r="R313" s="66"/>
      <c r="S313" s="66"/>
      <c r="T313" s="66">
        <v>32229</v>
      </c>
      <c r="U313" s="66"/>
      <c r="V313" s="61">
        <v>2020</v>
      </c>
    </row>
    <row r="314" spans="1:56" s="2" customFormat="1" ht="12.75" customHeight="1" x14ac:dyDescent="0.2">
      <c r="A314" s="61">
        <v>3</v>
      </c>
      <c r="B314" s="64" t="s">
        <v>326</v>
      </c>
      <c r="C314" s="66">
        <f>'Раздел 1'!P314</f>
        <v>32102</v>
      </c>
      <c r="D314" s="66"/>
      <c r="E314" s="66"/>
      <c r="F314" s="66"/>
      <c r="G314" s="66"/>
      <c r="H314" s="66"/>
      <c r="I314" s="66"/>
      <c r="J314" s="101"/>
      <c r="K314" s="101"/>
      <c r="L314" s="66"/>
      <c r="M314" s="66"/>
      <c r="N314" s="66"/>
      <c r="O314" s="66"/>
      <c r="P314" s="66"/>
      <c r="Q314" s="66"/>
      <c r="R314" s="66"/>
      <c r="S314" s="66"/>
      <c r="T314" s="66">
        <v>32102</v>
      </c>
      <c r="U314" s="66"/>
      <c r="V314" s="61">
        <v>2020</v>
      </c>
    </row>
    <row r="315" spans="1:56" s="127" customFormat="1" ht="12.75" customHeight="1" x14ac:dyDescent="0.2">
      <c r="A315" s="245" t="s">
        <v>327</v>
      </c>
      <c r="B315" s="245"/>
      <c r="C315" s="50">
        <f>SUM(C312:C314)</f>
        <v>98773</v>
      </c>
      <c r="D315" s="50">
        <f t="shared" ref="D315:S315" si="23">SUM(D312:D313)</f>
        <v>0</v>
      </c>
      <c r="E315" s="50">
        <f t="shared" si="23"/>
        <v>0</v>
      </c>
      <c r="F315" s="50">
        <f t="shared" si="23"/>
        <v>0</v>
      </c>
      <c r="G315" s="50">
        <f t="shared" si="23"/>
        <v>0</v>
      </c>
      <c r="H315" s="50">
        <f t="shared" si="23"/>
        <v>0</v>
      </c>
      <c r="I315" s="50">
        <f t="shared" si="23"/>
        <v>0</v>
      </c>
      <c r="J315" s="50">
        <f t="shared" si="23"/>
        <v>0</v>
      </c>
      <c r="K315" s="50">
        <f t="shared" si="23"/>
        <v>0</v>
      </c>
      <c r="L315" s="50">
        <f t="shared" si="23"/>
        <v>0</v>
      </c>
      <c r="M315" s="50">
        <f t="shared" si="23"/>
        <v>0</v>
      </c>
      <c r="N315" s="50">
        <f t="shared" si="23"/>
        <v>0</v>
      </c>
      <c r="O315" s="50">
        <f t="shared" si="23"/>
        <v>0</v>
      </c>
      <c r="P315" s="50">
        <f t="shared" si="23"/>
        <v>0</v>
      </c>
      <c r="Q315" s="50">
        <f t="shared" si="23"/>
        <v>0</v>
      </c>
      <c r="R315" s="50">
        <f t="shared" si="23"/>
        <v>0</v>
      </c>
      <c r="S315" s="50">
        <f t="shared" si="23"/>
        <v>0</v>
      </c>
      <c r="T315" s="50">
        <f>SUM(T312:T314)</f>
        <v>98773</v>
      </c>
      <c r="U315" s="50">
        <f>SUM(U312:U314)</f>
        <v>0</v>
      </c>
      <c r="V315" s="45"/>
      <c r="W315" s="107"/>
      <c r="X315" s="107"/>
      <c r="Y315" s="107"/>
      <c r="Z315" s="107"/>
      <c r="AA315" s="107"/>
      <c r="AB315" s="107"/>
      <c r="AC315" s="107"/>
      <c r="AD315" s="107"/>
      <c r="AE315" s="107"/>
      <c r="AF315" s="107"/>
      <c r="AG315" s="107"/>
      <c r="AH315" s="107"/>
      <c r="AI315" s="107"/>
      <c r="AJ315" s="107"/>
      <c r="AK315" s="107"/>
      <c r="AL315" s="107"/>
      <c r="AM315" s="107"/>
      <c r="AN315" s="107"/>
      <c r="AO315" s="107"/>
      <c r="AP315" s="107"/>
      <c r="AQ315" s="107"/>
      <c r="AR315" s="107"/>
      <c r="AS315" s="107"/>
      <c r="AT315" s="107"/>
      <c r="AU315" s="107"/>
      <c r="AV315" s="107"/>
      <c r="AW315" s="107"/>
      <c r="AX315" s="107"/>
      <c r="AY315" s="107"/>
      <c r="AZ315" s="107"/>
      <c r="BA315" s="107"/>
      <c r="BB315" s="107"/>
      <c r="BC315" s="107"/>
      <c r="BD315" s="107"/>
    </row>
    <row r="316" spans="1:56" s="1" customFormat="1" ht="12" customHeight="1" x14ac:dyDescent="0.2">
      <c r="A316" s="61">
        <v>1</v>
      </c>
      <c r="B316" s="64" t="s">
        <v>328</v>
      </c>
      <c r="C316" s="66">
        <f>'Раздел 1'!P316</f>
        <v>169271.07246</v>
      </c>
      <c r="D316" s="66"/>
      <c r="E316" s="66"/>
      <c r="F316" s="66"/>
      <c r="G316" s="66"/>
      <c r="H316" s="66"/>
      <c r="I316" s="66"/>
      <c r="J316" s="101"/>
      <c r="K316" s="101"/>
      <c r="L316" s="66"/>
      <c r="M316" s="66"/>
      <c r="N316" s="66"/>
      <c r="O316" s="66"/>
      <c r="P316" s="66"/>
      <c r="Q316" s="66"/>
      <c r="R316" s="66"/>
      <c r="S316" s="66"/>
      <c r="T316" s="66">
        <f>C316</f>
        <v>169271.07246</v>
      </c>
      <c r="U316" s="66"/>
      <c r="V316" s="61">
        <v>2021</v>
      </c>
    </row>
    <row r="317" spans="1:56" s="127" customFormat="1" ht="12.75" customHeight="1" x14ac:dyDescent="0.2">
      <c r="A317" s="245" t="s">
        <v>329</v>
      </c>
      <c r="B317" s="245"/>
      <c r="C317" s="50">
        <f t="shared" ref="C317:U317" si="24">SUM(C316)</f>
        <v>169271.07246</v>
      </c>
      <c r="D317" s="50">
        <f t="shared" si="24"/>
        <v>0</v>
      </c>
      <c r="E317" s="50">
        <f t="shared" si="24"/>
        <v>0</v>
      </c>
      <c r="F317" s="50">
        <f t="shared" si="24"/>
        <v>0</v>
      </c>
      <c r="G317" s="50">
        <f t="shared" si="24"/>
        <v>0</v>
      </c>
      <c r="H317" s="50">
        <f t="shared" si="24"/>
        <v>0</v>
      </c>
      <c r="I317" s="50">
        <f t="shared" si="24"/>
        <v>0</v>
      </c>
      <c r="J317" s="50">
        <f t="shared" si="24"/>
        <v>0</v>
      </c>
      <c r="K317" s="50">
        <f t="shared" si="24"/>
        <v>0</v>
      </c>
      <c r="L317" s="50">
        <f t="shared" si="24"/>
        <v>0</v>
      </c>
      <c r="M317" s="50">
        <f t="shared" si="24"/>
        <v>0</v>
      </c>
      <c r="N317" s="50">
        <f t="shared" si="24"/>
        <v>0</v>
      </c>
      <c r="O317" s="50">
        <f t="shared" si="24"/>
        <v>0</v>
      </c>
      <c r="P317" s="50">
        <f t="shared" si="24"/>
        <v>0</v>
      </c>
      <c r="Q317" s="50">
        <f t="shared" si="24"/>
        <v>0</v>
      </c>
      <c r="R317" s="50">
        <f t="shared" si="24"/>
        <v>0</v>
      </c>
      <c r="S317" s="50">
        <f t="shared" si="24"/>
        <v>0</v>
      </c>
      <c r="T317" s="50">
        <f t="shared" si="24"/>
        <v>169271.07246</v>
      </c>
      <c r="U317" s="50">
        <f t="shared" si="24"/>
        <v>0</v>
      </c>
      <c r="V317" s="45"/>
      <c r="W317" s="107"/>
      <c r="X317" s="107"/>
      <c r="Y317" s="107"/>
      <c r="Z317" s="107"/>
      <c r="AA317" s="107"/>
      <c r="AB317" s="107"/>
      <c r="AC317" s="107"/>
      <c r="AD317" s="107"/>
      <c r="AE317" s="107"/>
      <c r="AF317" s="107"/>
      <c r="AG317" s="107"/>
      <c r="AH317" s="107"/>
      <c r="AI317" s="107"/>
      <c r="AJ317" s="107"/>
      <c r="AK317" s="107"/>
      <c r="AL317" s="107"/>
      <c r="AM317" s="107"/>
      <c r="AN317" s="107"/>
      <c r="AO317" s="107"/>
      <c r="AP317" s="107"/>
      <c r="AQ317" s="107"/>
      <c r="AR317" s="107"/>
      <c r="AS317" s="107"/>
      <c r="AT317" s="107"/>
      <c r="AU317" s="107"/>
      <c r="AV317" s="107"/>
      <c r="AW317" s="107"/>
      <c r="AX317" s="107"/>
      <c r="AY317" s="107"/>
      <c r="AZ317" s="107"/>
      <c r="BA317" s="107"/>
      <c r="BB317" s="107"/>
      <c r="BC317" s="107"/>
      <c r="BD317" s="107"/>
    </row>
    <row r="318" spans="1:56" s="126" customFormat="1" ht="12.75" customHeight="1" x14ac:dyDescent="0.2">
      <c r="A318" s="244" t="s">
        <v>330</v>
      </c>
      <c r="B318" s="244"/>
      <c r="C318" s="30">
        <f t="shared" ref="C318:T318" si="25">C317+C315+C311</f>
        <v>474814.05245999998</v>
      </c>
      <c r="D318" s="30">
        <f t="shared" si="25"/>
        <v>0</v>
      </c>
      <c r="E318" s="30">
        <f t="shared" si="25"/>
        <v>0</v>
      </c>
      <c r="F318" s="30">
        <f t="shared" si="25"/>
        <v>0</v>
      </c>
      <c r="G318" s="30">
        <f t="shared" si="25"/>
        <v>0</v>
      </c>
      <c r="H318" s="30">
        <f t="shared" si="25"/>
        <v>0</v>
      </c>
      <c r="I318" s="30">
        <f t="shared" si="25"/>
        <v>0</v>
      </c>
      <c r="J318" s="30">
        <f t="shared" si="25"/>
        <v>0</v>
      </c>
      <c r="K318" s="30">
        <f t="shared" si="25"/>
        <v>0</v>
      </c>
      <c r="L318" s="30">
        <f t="shared" si="25"/>
        <v>0</v>
      </c>
      <c r="M318" s="30">
        <f t="shared" si="25"/>
        <v>0</v>
      </c>
      <c r="N318" s="30">
        <f t="shared" si="25"/>
        <v>0</v>
      </c>
      <c r="O318" s="30">
        <f t="shared" si="25"/>
        <v>0</v>
      </c>
      <c r="P318" s="30">
        <f t="shared" si="25"/>
        <v>0</v>
      </c>
      <c r="Q318" s="30">
        <f t="shared" si="25"/>
        <v>0</v>
      </c>
      <c r="R318" s="30">
        <f t="shared" si="25"/>
        <v>0</v>
      </c>
      <c r="S318" s="30">
        <f t="shared" si="25"/>
        <v>0</v>
      </c>
      <c r="T318" s="30">
        <f t="shared" si="25"/>
        <v>474814.05245999998</v>
      </c>
      <c r="U318" s="30">
        <f>0.0214*(D318+E318+F318+G318+H318+I318+M318+O318+R318)</f>
        <v>0</v>
      </c>
      <c r="V318" s="29"/>
      <c r="W318" s="107"/>
      <c r="X318" s="107"/>
      <c r="Y318" s="107"/>
      <c r="Z318" s="107"/>
      <c r="AA318" s="107"/>
      <c r="AB318" s="107"/>
      <c r="AC318" s="107"/>
      <c r="AD318" s="107"/>
      <c r="AE318" s="107"/>
      <c r="AF318" s="107"/>
      <c r="AG318" s="107"/>
      <c r="AH318" s="107"/>
      <c r="AI318" s="107"/>
      <c r="AJ318" s="107"/>
      <c r="AK318" s="107"/>
      <c r="AL318" s="107"/>
      <c r="AM318" s="107"/>
      <c r="AN318" s="107"/>
      <c r="AO318" s="107"/>
      <c r="AP318" s="107"/>
      <c r="AQ318" s="107"/>
      <c r="AR318" s="107"/>
      <c r="AS318" s="107"/>
      <c r="AT318" s="107"/>
      <c r="AU318" s="107"/>
      <c r="AV318" s="107"/>
      <c r="AW318" s="107"/>
      <c r="AX318" s="107"/>
      <c r="AY318" s="107"/>
      <c r="AZ318" s="107"/>
      <c r="BA318" s="107"/>
      <c r="BB318" s="107"/>
      <c r="BC318" s="107"/>
      <c r="BD318" s="107"/>
    </row>
    <row r="319" spans="1:56" s="2" customFormat="1" ht="12.75" customHeight="1" x14ac:dyDescent="0.2">
      <c r="A319" s="256" t="s">
        <v>331</v>
      </c>
      <c r="B319" s="256"/>
      <c r="C319" s="66"/>
      <c r="D319" s="66"/>
      <c r="E319" s="66"/>
      <c r="F319" s="66"/>
      <c r="G319" s="66"/>
      <c r="H319" s="66"/>
      <c r="I319" s="66"/>
      <c r="J319" s="101"/>
      <c r="K319" s="101"/>
      <c r="L319" s="66"/>
      <c r="M319" s="66"/>
      <c r="N319" s="66"/>
      <c r="O319" s="66"/>
      <c r="P319" s="66"/>
      <c r="Q319" s="66"/>
      <c r="R319" s="66"/>
      <c r="S319" s="66"/>
      <c r="T319" s="66"/>
      <c r="U319" s="66"/>
      <c r="V319" s="61"/>
    </row>
    <row r="320" spans="1:56" s="2" customFormat="1" ht="12.75" customHeight="1" x14ac:dyDescent="0.2">
      <c r="A320" s="61">
        <v>1</v>
      </c>
      <c r="B320" s="64" t="s">
        <v>332</v>
      </c>
      <c r="C320" s="66">
        <f>'Раздел 1'!P320</f>
        <v>428058.97596000001</v>
      </c>
      <c r="D320" s="66"/>
      <c r="E320" s="66"/>
      <c r="F320" s="66"/>
      <c r="G320" s="66"/>
      <c r="H320" s="66"/>
      <c r="I320" s="66"/>
      <c r="J320" s="101"/>
      <c r="K320" s="101"/>
      <c r="L320" s="66"/>
      <c r="M320" s="66"/>
      <c r="N320" s="66"/>
      <c r="O320" s="66"/>
      <c r="P320" s="66"/>
      <c r="Q320" s="66"/>
      <c r="R320" s="66"/>
      <c r="S320" s="66"/>
      <c r="T320" s="66">
        <v>428058.97596000001</v>
      </c>
      <c r="U320" s="66"/>
      <c r="V320" s="61">
        <v>2019</v>
      </c>
    </row>
    <row r="321" spans="1:22" s="2" customFormat="1" ht="12.75" customHeight="1" x14ac:dyDescent="0.2">
      <c r="A321" s="61">
        <v>2</v>
      </c>
      <c r="B321" s="64" t="s">
        <v>334</v>
      </c>
      <c r="C321" s="66">
        <f>'Раздел 1'!P321</f>
        <v>417807.77148</v>
      </c>
      <c r="D321" s="66"/>
      <c r="E321" s="66"/>
      <c r="F321" s="66"/>
      <c r="G321" s="66"/>
      <c r="H321" s="66"/>
      <c r="I321" s="66"/>
      <c r="J321" s="101"/>
      <c r="K321" s="101"/>
      <c r="L321" s="66"/>
      <c r="M321" s="66"/>
      <c r="N321" s="66"/>
      <c r="O321" s="66"/>
      <c r="P321" s="66"/>
      <c r="Q321" s="66"/>
      <c r="R321" s="66"/>
      <c r="S321" s="66"/>
      <c r="T321" s="66">
        <v>417807.77148</v>
      </c>
      <c r="U321" s="66"/>
      <c r="V321" s="61">
        <v>2019</v>
      </c>
    </row>
    <row r="322" spans="1:22" s="2" customFormat="1" ht="12.75" customHeight="1" x14ac:dyDescent="0.2">
      <c r="A322" s="61">
        <v>3</v>
      </c>
      <c r="B322" s="64" t="s">
        <v>335</v>
      </c>
      <c r="C322" s="66">
        <f>'Раздел 1'!P322</f>
        <v>21771</v>
      </c>
      <c r="D322" s="66"/>
      <c r="E322" s="66"/>
      <c r="F322" s="66"/>
      <c r="G322" s="66"/>
      <c r="H322" s="66"/>
      <c r="I322" s="66"/>
      <c r="J322" s="101"/>
      <c r="K322" s="101"/>
      <c r="L322" s="66"/>
      <c r="M322" s="66"/>
      <c r="N322" s="66"/>
      <c r="O322" s="66"/>
      <c r="P322" s="66"/>
      <c r="Q322" s="66"/>
      <c r="R322" s="66"/>
      <c r="S322" s="66"/>
      <c r="T322" s="66">
        <v>21771</v>
      </c>
      <c r="U322" s="66"/>
      <c r="V322" s="61">
        <v>2019</v>
      </c>
    </row>
    <row r="323" spans="1:22" s="2" customFormat="1" ht="12.75" customHeight="1" x14ac:dyDescent="0.2">
      <c r="A323" s="61">
        <v>4</v>
      </c>
      <c r="B323" s="64" t="s">
        <v>337</v>
      </c>
      <c r="C323" s="66">
        <f>'Раздел 1'!P323</f>
        <v>15985</v>
      </c>
      <c r="D323" s="66"/>
      <c r="E323" s="66"/>
      <c r="F323" s="66"/>
      <c r="G323" s="66"/>
      <c r="H323" s="66"/>
      <c r="I323" s="66"/>
      <c r="J323" s="101"/>
      <c r="K323" s="101"/>
      <c r="L323" s="66"/>
      <c r="M323" s="66"/>
      <c r="N323" s="66"/>
      <c r="O323" s="66"/>
      <c r="P323" s="66"/>
      <c r="Q323" s="66"/>
      <c r="R323" s="66"/>
      <c r="S323" s="66"/>
      <c r="T323" s="66">
        <v>15985</v>
      </c>
      <c r="U323" s="66"/>
      <c r="V323" s="61">
        <v>2019</v>
      </c>
    </row>
    <row r="324" spans="1:22" s="2" customFormat="1" ht="12.75" customHeight="1" x14ac:dyDescent="0.2">
      <c r="A324" s="61">
        <v>5</v>
      </c>
      <c r="B324" s="64" t="s">
        <v>338</v>
      </c>
      <c r="C324" s="66">
        <f>'Раздел 1'!P324</f>
        <v>29184</v>
      </c>
      <c r="D324" s="66"/>
      <c r="E324" s="66"/>
      <c r="F324" s="66"/>
      <c r="G324" s="66"/>
      <c r="H324" s="66"/>
      <c r="I324" s="66"/>
      <c r="J324" s="101"/>
      <c r="K324" s="101"/>
      <c r="L324" s="66"/>
      <c r="M324" s="66"/>
      <c r="N324" s="66"/>
      <c r="O324" s="66"/>
      <c r="P324" s="66"/>
      <c r="Q324" s="66"/>
      <c r="R324" s="66"/>
      <c r="S324" s="66"/>
      <c r="T324" s="66">
        <v>29184</v>
      </c>
      <c r="U324" s="66"/>
      <c r="V324" s="61">
        <v>2019</v>
      </c>
    </row>
    <row r="325" spans="1:22" s="2" customFormat="1" ht="12.75" customHeight="1" x14ac:dyDescent="0.2">
      <c r="A325" s="61">
        <v>6</v>
      </c>
      <c r="B325" s="64" t="s">
        <v>339</v>
      </c>
      <c r="C325" s="66">
        <f>'Раздел 1'!P325</f>
        <v>23160</v>
      </c>
      <c r="D325" s="66"/>
      <c r="E325" s="66"/>
      <c r="F325" s="66"/>
      <c r="G325" s="66"/>
      <c r="H325" s="66"/>
      <c r="I325" s="66"/>
      <c r="J325" s="101"/>
      <c r="K325" s="101"/>
      <c r="L325" s="66"/>
      <c r="M325" s="66"/>
      <c r="N325" s="66"/>
      <c r="O325" s="66"/>
      <c r="P325" s="66"/>
      <c r="Q325" s="66"/>
      <c r="R325" s="66"/>
      <c r="S325" s="66"/>
      <c r="T325" s="66">
        <v>23160</v>
      </c>
      <c r="U325" s="66"/>
      <c r="V325" s="61">
        <v>2019</v>
      </c>
    </row>
    <row r="326" spans="1:22" s="2" customFormat="1" ht="12.75" customHeight="1" x14ac:dyDescent="0.2">
      <c r="A326" s="61">
        <v>7</v>
      </c>
      <c r="B326" s="64" t="s">
        <v>340</v>
      </c>
      <c r="C326" s="66">
        <f>'Раздел 1'!P326</f>
        <v>15942</v>
      </c>
      <c r="D326" s="66"/>
      <c r="E326" s="66"/>
      <c r="F326" s="66"/>
      <c r="G326" s="66"/>
      <c r="H326" s="66"/>
      <c r="I326" s="66"/>
      <c r="J326" s="101"/>
      <c r="K326" s="101"/>
      <c r="L326" s="66"/>
      <c r="M326" s="66"/>
      <c r="N326" s="66"/>
      <c r="O326" s="66"/>
      <c r="P326" s="66"/>
      <c r="Q326" s="66"/>
      <c r="R326" s="66"/>
      <c r="S326" s="66"/>
      <c r="T326" s="66">
        <v>15942</v>
      </c>
      <c r="U326" s="66"/>
      <c r="V326" s="61">
        <v>2019</v>
      </c>
    </row>
    <row r="327" spans="1:22" s="2" customFormat="1" ht="12.75" customHeight="1" x14ac:dyDescent="0.2">
      <c r="A327" s="61">
        <v>8</v>
      </c>
      <c r="B327" s="64" t="s">
        <v>341</v>
      </c>
      <c r="C327" s="66">
        <f>'Раздел 1'!P327</f>
        <v>41024</v>
      </c>
      <c r="D327" s="66"/>
      <c r="E327" s="66"/>
      <c r="F327" s="66"/>
      <c r="G327" s="66"/>
      <c r="H327" s="66"/>
      <c r="I327" s="66"/>
      <c r="J327" s="101"/>
      <c r="K327" s="101"/>
      <c r="L327" s="66"/>
      <c r="M327" s="66"/>
      <c r="N327" s="66"/>
      <c r="O327" s="66"/>
      <c r="P327" s="66"/>
      <c r="Q327" s="66"/>
      <c r="R327" s="66"/>
      <c r="S327" s="66"/>
      <c r="T327" s="66">
        <v>41024</v>
      </c>
      <c r="U327" s="66"/>
      <c r="V327" s="61">
        <v>2019</v>
      </c>
    </row>
    <row r="328" spans="1:22" s="2" customFormat="1" ht="12.75" customHeight="1" x14ac:dyDescent="0.2">
      <c r="A328" s="61">
        <v>9</v>
      </c>
      <c r="B328" s="64" t="s">
        <v>342</v>
      </c>
      <c r="C328" s="66">
        <f>'Раздел 1'!P328</f>
        <v>20064</v>
      </c>
      <c r="D328" s="66"/>
      <c r="E328" s="66"/>
      <c r="F328" s="66"/>
      <c r="G328" s="66"/>
      <c r="H328" s="66"/>
      <c r="I328" s="66"/>
      <c r="J328" s="101"/>
      <c r="K328" s="101"/>
      <c r="L328" s="66"/>
      <c r="M328" s="66"/>
      <c r="N328" s="66"/>
      <c r="O328" s="66"/>
      <c r="P328" s="66"/>
      <c r="Q328" s="66"/>
      <c r="R328" s="66"/>
      <c r="S328" s="66"/>
      <c r="T328" s="66">
        <v>20064</v>
      </c>
      <c r="U328" s="66"/>
      <c r="V328" s="61">
        <v>2019</v>
      </c>
    </row>
    <row r="329" spans="1:22" s="2" customFormat="1" ht="12.75" customHeight="1" x14ac:dyDescent="0.2">
      <c r="A329" s="61">
        <v>10</v>
      </c>
      <c r="B329" s="64" t="s">
        <v>343</v>
      </c>
      <c r="C329" s="66">
        <f>'Раздел 1'!P329</f>
        <v>20930</v>
      </c>
      <c r="D329" s="66"/>
      <c r="E329" s="66"/>
      <c r="F329" s="66"/>
      <c r="G329" s="66"/>
      <c r="H329" s="66"/>
      <c r="I329" s="66"/>
      <c r="J329" s="101"/>
      <c r="K329" s="101"/>
      <c r="L329" s="66"/>
      <c r="M329" s="66"/>
      <c r="N329" s="66"/>
      <c r="O329" s="66"/>
      <c r="P329" s="66"/>
      <c r="Q329" s="66"/>
      <c r="R329" s="66"/>
      <c r="S329" s="66"/>
      <c r="T329" s="66">
        <v>20930</v>
      </c>
      <c r="U329" s="66"/>
      <c r="V329" s="61">
        <v>2019</v>
      </c>
    </row>
    <row r="330" spans="1:22" s="2" customFormat="1" ht="12.75" customHeight="1" x14ac:dyDescent="0.2">
      <c r="A330" s="61">
        <v>11</v>
      </c>
      <c r="B330" s="64" t="s">
        <v>344</v>
      </c>
      <c r="C330" s="66">
        <f>'Раздел 1'!P330</f>
        <v>29154</v>
      </c>
      <c r="D330" s="66"/>
      <c r="E330" s="66"/>
      <c r="F330" s="66"/>
      <c r="G330" s="66"/>
      <c r="H330" s="66"/>
      <c r="I330" s="66"/>
      <c r="J330" s="101"/>
      <c r="K330" s="101"/>
      <c r="L330" s="66"/>
      <c r="M330" s="66"/>
      <c r="N330" s="66"/>
      <c r="O330" s="66"/>
      <c r="P330" s="66"/>
      <c r="Q330" s="66"/>
      <c r="R330" s="66"/>
      <c r="S330" s="101"/>
      <c r="T330" s="66">
        <v>29154</v>
      </c>
      <c r="U330" s="66"/>
      <c r="V330" s="61">
        <v>2019</v>
      </c>
    </row>
    <row r="331" spans="1:22" s="2" customFormat="1" ht="12.75" customHeight="1" x14ac:dyDescent="0.2">
      <c r="A331" s="61">
        <v>12</v>
      </c>
      <c r="B331" s="64" t="s">
        <v>345</v>
      </c>
      <c r="C331" s="66">
        <f>'Раздел 1'!P331</f>
        <v>26894</v>
      </c>
      <c r="D331" s="66"/>
      <c r="E331" s="66"/>
      <c r="F331" s="66"/>
      <c r="G331" s="66"/>
      <c r="H331" s="66"/>
      <c r="I331" s="66"/>
      <c r="J331" s="101"/>
      <c r="K331" s="101"/>
      <c r="L331" s="66"/>
      <c r="M331" s="66"/>
      <c r="N331" s="66"/>
      <c r="O331" s="66"/>
      <c r="P331" s="66"/>
      <c r="Q331" s="66"/>
      <c r="R331" s="66"/>
      <c r="S331" s="101"/>
      <c r="T331" s="66">
        <v>26894</v>
      </c>
      <c r="U331" s="66"/>
      <c r="V331" s="61">
        <v>2019</v>
      </c>
    </row>
    <row r="332" spans="1:22" s="2" customFormat="1" ht="12.75" customHeight="1" x14ac:dyDescent="0.2">
      <c r="A332" s="61">
        <v>13</v>
      </c>
      <c r="B332" s="64" t="s">
        <v>346</v>
      </c>
      <c r="C332" s="66">
        <f>'Раздел 1'!P332</f>
        <v>24285</v>
      </c>
      <c r="D332" s="66"/>
      <c r="E332" s="66"/>
      <c r="F332" s="66"/>
      <c r="G332" s="66"/>
      <c r="H332" s="66"/>
      <c r="I332" s="66"/>
      <c r="J332" s="101"/>
      <c r="K332" s="101"/>
      <c r="L332" s="66"/>
      <c r="M332" s="66"/>
      <c r="N332" s="66"/>
      <c r="O332" s="66"/>
      <c r="P332" s="66"/>
      <c r="Q332" s="66"/>
      <c r="R332" s="66"/>
      <c r="S332" s="101"/>
      <c r="T332" s="66">
        <v>24285</v>
      </c>
      <c r="U332" s="66"/>
      <c r="V332" s="61">
        <v>2019</v>
      </c>
    </row>
    <row r="333" spans="1:22" s="2" customFormat="1" ht="12.75" customHeight="1" x14ac:dyDescent="0.2">
      <c r="A333" s="61">
        <v>14</v>
      </c>
      <c r="B333" s="64" t="s">
        <v>347</v>
      </c>
      <c r="C333" s="66">
        <f>'Раздел 1'!P333</f>
        <v>24285</v>
      </c>
      <c r="D333" s="66"/>
      <c r="E333" s="66"/>
      <c r="F333" s="66"/>
      <c r="G333" s="66"/>
      <c r="H333" s="66"/>
      <c r="I333" s="66"/>
      <c r="J333" s="101"/>
      <c r="K333" s="101"/>
      <c r="L333" s="66"/>
      <c r="M333" s="66"/>
      <c r="N333" s="66"/>
      <c r="O333" s="66"/>
      <c r="P333" s="66"/>
      <c r="Q333" s="66"/>
      <c r="R333" s="66"/>
      <c r="S333" s="66"/>
      <c r="T333" s="66">
        <v>24285</v>
      </c>
      <c r="U333" s="66"/>
      <c r="V333" s="61">
        <v>2019</v>
      </c>
    </row>
    <row r="334" spans="1:22" s="2" customFormat="1" ht="12.75" customHeight="1" x14ac:dyDescent="0.2">
      <c r="A334" s="61">
        <v>15</v>
      </c>
      <c r="B334" s="64" t="s">
        <v>348</v>
      </c>
      <c r="C334" s="66">
        <f>'Раздел 1'!P334</f>
        <v>24460</v>
      </c>
      <c r="D334" s="66"/>
      <c r="E334" s="66"/>
      <c r="F334" s="66"/>
      <c r="G334" s="66"/>
      <c r="H334" s="66"/>
      <c r="I334" s="66"/>
      <c r="J334" s="101"/>
      <c r="K334" s="101"/>
      <c r="L334" s="66"/>
      <c r="M334" s="66"/>
      <c r="N334" s="66"/>
      <c r="O334" s="66"/>
      <c r="P334" s="66"/>
      <c r="Q334" s="66"/>
      <c r="R334" s="66"/>
      <c r="S334" s="66"/>
      <c r="T334" s="66">
        <v>24460</v>
      </c>
      <c r="U334" s="66"/>
      <c r="V334" s="61">
        <v>2019</v>
      </c>
    </row>
    <row r="335" spans="1:22" s="2" customFormat="1" ht="12.75" customHeight="1" x14ac:dyDescent="0.2">
      <c r="A335" s="61">
        <v>16</v>
      </c>
      <c r="B335" s="64" t="s">
        <v>349</v>
      </c>
      <c r="C335" s="66">
        <f>'Раздел 1'!P335</f>
        <v>24285</v>
      </c>
      <c r="D335" s="66"/>
      <c r="E335" s="66"/>
      <c r="F335" s="66"/>
      <c r="G335" s="66"/>
      <c r="H335" s="66"/>
      <c r="I335" s="66"/>
      <c r="J335" s="101"/>
      <c r="K335" s="101"/>
      <c r="L335" s="66"/>
      <c r="M335" s="66"/>
      <c r="N335" s="66"/>
      <c r="O335" s="66"/>
      <c r="P335" s="66"/>
      <c r="Q335" s="66"/>
      <c r="R335" s="66"/>
      <c r="S335" s="66"/>
      <c r="T335" s="66">
        <v>24285</v>
      </c>
      <c r="U335" s="66"/>
      <c r="V335" s="61">
        <v>2019</v>
      </c>
    </row>
    <row r="336" spans="1:22" s="2" customFormat="1" ht="12.75" customHeight="1" x14ac:dyDescent="0.2">
      <c r="A336" s="61">
        <v>17</v>
      </c>
      <c r="B336" s="64" t="s">
        <v>350</v>
      </c>
      <c r="C336" s="66">
        <f>'Раздел 1'!P336</f>
        <v>26459</v>
      </c>
      <c r="D336" s="66"/>
      <c r="E336" s="66"/>
      <c r="F336" s="66"/>
      <c r="G336" s="66"/>
      <c r="H336" s="66"/>
      <c r="I336" s="66"/>
      <c r="J336" s="101"/>
      <c r="K336" s="101"/>
      <c r="L336" s="66"/>
      <c r="M336" s="66"/>
      <c r="N336" s="66"/>
      <c r="O336" s="66"/>
      <c r="P336" s="66"/>
      <c r="Q336" s="66"/>
      <c r="R336" s="66"/>
      <c r="S336" s="66"/>
      <c r="T336" s="66">
        <v>26459</v>
      </c>
      <c r="U336" s="66"/>
      <c r="V336" s="61">
        <v>2019</v>
      </c>
    </row>
    <row r="337" spans="1:56" s="2" customFormat="1" ht="12.75" customHeight="1" x14ac:dyDescent="0.2">
      <c r="A337" s="61">
        <v>18</v>
      </c>
      <c r="B337" s="64" t="s">
        <v>352</v>
      </c>
      <c r="C337" s="66">
        <f>'Раздел 1'!P337</f>
        <v>26894</v>
      </c>
      <c r="D337" s="66"/>
      <c r="E337" s="66"/>
      <c r="F337" s="66"/>
      <c r="G337" s="66"/>
      <c r="H337" s="66"/>
      <c r="I337" s="66"/>
      <c r="J337" s="101"/>
      <c r="K337" s="101"/>
      <c r="L337" s="66"/>
      <c r="M337" s="66"/>
      <c r="N337" s="66"/>
      <c r="O337" s="66"/>
      <c r="P337" s="66"/>
      <c r="Q337" s="66"/>
      <c r="R337" s="66"/>
      <c r="S337" s="66"/>
      <c r="T337" s="66">
        <v>26894</v>
      </c>
      <c r="U337" s="66"/>
      <c r="V337" s="61">
        <v>2019</v>
      </c>
    </row>
    <row r="338" spans="1:56" s="2" customFormat="1" ht="12.75" customHeight="1" x14ac:dyDescent="0.2">
      <c r="A338" s="61">
        <v>19</v>
      </c>
      <c r="B338" s="64" t="s">
        <v>353</v>
      </c>
      <c r="C338" s="66">
        <f>'Раздел 1'!P338</f>
        <v>29502</v>
      </c>
      <c r="D338" s="66"/>
      <c r="E338" s="66"/>
      <c r="F338" s="66"/>
      <c r="G338" s="66"/>
      <c r="H338" s="66"/>
      <c r="I338" s="66"/>
      <c r="J338" s="101"/>
      <c r="K338" s="101"/>
      <c r="L338" s="66"/>
      <c r="M338" s="66"/>
      <c r="N338" s="66"/>
      <c r="O338" s="66"/>
      <c r="P338" s="66"/>
      <c r="Q338" s="66"/>
      <c r="R338" s="66"/>
      <c r="S338" s="66"/>
      <c r="T338" s="66">
        <v>29502</v>
      </c>
      <c r="U338" s="66"/>
      <c r="V338" s="61">
        <v>2019</v>
      </c>
    </row>
    <row r="339" spans="1:56" s="2" customFormat="1" ht="12.75" customHeight="1" x14ac:dyDescent="0.2">
      <c r="A339" s="61">
        <v>20</v>
      </c>
      <c r="B339" s="64" t="s">
        <v>354</v>
      </c>
      <c r="C339" s="66">
        <f>'Раздел 1'!P339</f>
        <v>29785</v>
      </c>
      <c r="D339" s="66"/>
      <c r="E339" s="66"/>
      <c r="F339" s="66"/>
      <c r="G339" s="66"/>
      <c r="H339" s="66"/>
      <c r="I339" s="66"/>
      <c r="J339" s="101"/>
      <c r="K339" s="101"/>
      <c r="L339" s="66"/>
      <c r="M339" s="66"/>
      <c r="N339" s="66"/>
      <c r="O339" s="66"/>
      <c r="P339" s="66"/>
      <c r="Q339" s="66"/>
      <c r="R339" s="66"/>
      <c r="S339" s="66"/>
      <c r="T339" s="66">
        <v>29785</v>
      </c>
      <c r="U339" s="66"/>
      <c r="V339" s="61">
        <v>2019</v>
      </c>
    </row>
    <row r="340" spans="1:56" s="2" customFormat="1" ht="12.75" customHeight="1" x14ac:dyDescent="0.2">
      <c r="A340" s="61">
        <v>21</v>
      </c>
      <c r="B340" s="64" t="s">
        <v>355</v>
      </c>
      <c r="C340" s="66">
        <f>'Раздел 1'!P340</f>
        <v>22112</v>
      </c>
      <c r="D340" s="66"/>
      <c r="E340" s="66"/>
      <c r="F340" s="66"/>
      <c r="G340" s="66"/>
      <c r="H340" s="66"/>
      <c r="I340" s="66"/>
      <c r="J340" s="101"/>
      <c r="K340" s="101"/>
      <c r="L340" s="66"/>
      <c r="M340" s="66"/>
      <c r="N340" s="66"/>
      <c r="O340" s="66"/>
      <c r="P340" s="66"/>
      <c r="Q340" s="66"/>
      <c r="R340" s="66"/>
      <c r="S340" s="66"/>
      <c r="T340" s="66">
        <v>22112</v>
      </c>
      <c r="U340" s="66"/>
      <c r="V340" s="61">
        <v>2019</v>
      </c>
    </row>
    <row r="341" spans="1:56" s="2" customFormat="1" ht="12.75" customHeight="1" x14ac:dyDescent="0.2">
      <c r="A341" s="61">
        <v>22</v>
      </c>
      <c r="B341" s="64" t="s">
        <v>356</v>
      </c>
      <c r="C341" s="66">
        <f>'Раздел 1'!P341</f>
        <v>22112</v>
      </c>
      <c r="D341" s="66"/>
      <c r="E341" s="66"/>
      <c r="F341" s="66"/>
      <c r="G341" s="66"/>
      <c r="H341" s="66"/>
      <c r="I341" s="66"/>
      <c r="J341" s="101"/>
      <c r="K341" s="101"/>
      <c r="L341" s="66"/>
      <c r="M341" s="66"/>
      <c r="N341" s="66"/>
      <c r="O341" s="66"/>
      <c r="P341" s="66"/>
      <c r="Q341" s="66"/>
      <c r="R341" s="66"/>
      <c r="S341" s="66"/>
      <c r="T341" s="66">
        <v>22112</v>
      </c>
      <c r="U341" s="66"/>
      <c r="V341" s="61">
        <v>2019</v>
      </c>
    </row>
    <row r="342" spans="1:56" s="2" customFormat="1" ht="12.75" customHeight="1" x14ac:dyDescent="0.2">
      <c r="A342" s="61">
        <v>23</v>
      </c>
      <c r="B342" s="64" t="s">
        <v>357</v>
      </c>
      <c r="C342" s="66">
        <f>'Раздел 1'!P342</f>
        <v>473729.90399999998</v>
      </c>
      <c r="D342" s="66"/>
      <c r="E342" s="66"/>
      <c r="F342" s="66"/>
      <c r="G342" s="66"/>
      <c r="H342" s="66"/>
      <c r="I342" s="66"/>
      <c r="J342" s="101"/>
      <c r="K342" s="101"/>
      <c r="L342" s="66"/>
      <c r="M342" s="66"/>
      <c r="N342" s="66"/>
      <c r="O342" s="66"/>
      <c r="P342" s="66"/>
      <c r="Q342" s="66"/>
      <c r="R342" s="66"/>
      <c r="S342" s="66"/>
      <c r="T342" s="66">
        <v>473729.90399999998</v>
      </c>
      <c r="U342" s="66"/>
      <c r="V342" s="61">
        <v>2019</v>
      </c>
    </row>
    <row r="343" spans="1:56" s="2" customFormat="1" ht="12.75" customHeight="1" x14ac:dyDescent="0.2">
      <c r="A343" s="61">
        <v>24</v>
      </c>
      <c r="B343" s="64" t="s">
        <v>358</v>
      </c>
      <c r="C343" s="66">
        <f>'Раздел 1'!P343</f>
        <v>43199</v>
      </c>
      <c r="D343" s="66"/>
      <c r="E343" s="66"/>
      <c r="F343" s="66"/>
      <c r="G343" s="66"/>
      <c r="H343" s="66"/>
      <c r="I343" s="66"/>
      <c r="J343" s="101"/>
      <c r="K343" s="101"/>
      <c r="L343" s="66"/>
      <c r="M343" s="66"/>
      <c r="N343" s="66"/>
      <c r="O343" s="66"/>
      <c r="P343" s="66"/>
      <c r="Q343" s="66"/>
      <c r="R343" s="66"/>
      <c r="S343" s="66"/>
      <c r="T343" s="66">
        <v>43199</v>
      </c>
      <c r="U343" s="66"/>
      <c r="V343" s="61">
        <v>2019</v>
      </c>
    </row>
    <row r="344" spans="1:56" s="2" customFormat="1" ht="12.75" customHeight="1" x14ac:dyDescent="0.2">
      <c r="A344" s="61">
        <v>25</v>
      </c>
      <c r="B344" s="64" t="s">
        <v>359</v>
      </c>
      <c r="C344" s="66">
        <f>'Раздел 1'!P344</f>
        <v>41160</v>
      </c>
      <c r="D344" s="66"/>
      <c r="E344" s="66"/>
      <c r="F344" s="66"/>
      <c r="G344" s="66"/>
      <c r="H344" s="66"/>
      <c r="I344" s="66"/>
      <c r="J344" s="101"/>
      <c r="K344" s="101"/>
      <c r="L344" s="66"/>
      <c r="M344" s="66"/>
      <c r="N344" s="66"/>
      <c r="O344" s="66"/>
      <c r="P344" s="66"/>
      <c r="Q344" s="66"/>
      <c r="R344" s="66"/>
      <c r="S344" s="66"/>
      <c r="T344" s="66">
        <v>41160</v>
      </c>
      <c r="U344" s="66"/>
      <c r="V344" s="61">
        <v>2019</v>
      </c>
    </row>
    <row r="345" spans="1:56" s="2" customFormat="1" ht="12.75" customHeight="1" x14ac:dyDescent="0.2">
      <c r="A345" s="61">
        <v>26</v>
      </c>
      <c r="B345" s="64" t="s">
        <v>360</v>
      </c>
      <c r="C345" s="66">
        <f>'Раздел 1'!P345</f>
        <v>70326</v>
      </c>
      <c r="D345" s="66"/>
      <c r="E345" s="66"/>
      <c r="F345" s="66"/>
      <c r="G345" s="66"/>
      <c r="H345" s="66"/>
      <c r="I345" s="66"/>
      <c r="J345" s="101"/>
      <c r="K345" s="101"/>
      <c r="L345" s="66"/>
      <c r="M345" s="66"/>
      <c r="N345" s="66"/>
      <c r="O345" s="66"/>
      <c r="P345" s="66"/>
      <c r="Q345" s="66"/>
      <c r="R345" s="66"/>
      <c r="S345" s="66"/>
      <c r="T345" s="66">
        <v>70326</v>
      </c>
      <c r="U345" s="66"/>
      <c r="V345" s="61">
        <v>2019</v>
      </c>
    </row>
    <row r="346" spans="1:56" s="2" customFormat="1" ht="12.75" customHeight="1" x14ac:dyDescent="0.2">
      <c r="A346" s="61">
        <v>27</v>
      </c>
      <c r="B346" s="64" t="s">
        <v>361</v>
      </c>
      <c r="C346" s="66">
        <f>'Раздел 1'!P346</f>
        <v>69161</v>
      </c>
      <c r="D346" s="66"/>
      <c r="E346" s="66"/>
      <c r="F346" s="66"/>
      <c r="G346" s="66"/>
      <c r="H346" s="66"/>
      <c r="I346" s="66"/>
      <c r="J346" s="101"/>
      <c r="K346" s="101"/>
      <c r="L346" s="66"/>
      <c r="M346" s="66"/>
      <c r="N346" s="66"/>
      <c r="O346" s="66"/>
      <c r="P346" s="66"/>
      <c r="Q346" s="66"/>
      <c r="R346" s="66"/>
      <c r="S346" s="66"/>
      <c r="T346" s="66">
        <v>69161</v>
      </c>
      <c r="U346" s="66"/>
      <c r="V346" s="61">
        <v>2019</v>
      </c>
    </row>
    <row r="347" spans="1:56" s="2" customFormat="1" ht="12.75" customHeight="1" x14ac:dyDescent="0.2">
      <c r="A347" s="61">
        <v>28</v>
      </c>
      <c r="B347" s="64" t="s">
        <v>362</v>
      </c>
      <c r="C347" s="66">
        <f>'Раздел 1'!P347</f>
        <v>21188</v>
      </c>
      <c r="D347" s="66"/>
      <c r="E347" s="66"/>
      <c r="F347" s="66"/>
      <c r="G347" s="66"/>
      <c r="H347" s="66"/>
      <c r="I347" s="66"/>
      <c r="J347" s="101"/>
      <c r="K347" s="101"/>
      <c r="L347" s="66"/>
      <c r="M347" s="66"/>
      <c r="N347" s="66"/>
      <c r="O347" s="66"/>
      <c r="P347" s="66"/>
      <c r="Q347" s="66"/>
      <c r="R347" s="66"/>
      <c r="S347" s="66"/>
      <c r="T347" s="66">
        <v>21188</v>
      </c>
      <c r="U347" s="66"/>
      <c r="V347" s="61">
        <v>2019</v>
      </c>
    </row>
    <row r="348" spans="1:56" s="2" customFormat="1" ht="12.75" customHeight="1" x14ac:dyDescent="0.2">
      <c r="A348" s="61">
        <v>29</v>
      </c>
      <c r="B348" s="64" t="s">
        <v>364</v>
      </c>
      <c r="C348" s="66">
        <f>'Раздел 1'!P348</f>
        <v>16270</v>
      </c>
      <c r="D348" s="66"/>
      <c r="E348" s="66"/>
      <c r="F348" s="66"/>
      <c r="G348" s="66"/>
      <c r="H348" s="66"/>
      <c r="I348" s="66"/>
      <c r="J348" s="101"/>
      <c r="K348" s="101"/>
      <c r="L348" s="66"/>
      <c r="M348" s="66"/>
      <c r="N348" s="66"/>
      <c r="O348" s="66"/>
      <c r="P348" s="66"/>
      <c r="Q348" s="66"/>
      <c r="R348" s="66"/>
      <c r="S348" s="66"/>
      <c r="T348" s="66">
        <v>16270</v>
      </c>
      <c r="U348" s="66"/>
      <c r="V348" s="61">
        <v>2019</v>
      </c>
    </row>
    <row r="349" spans="1:56" s="2" customFormat="1" ht="12.75" customHeight="1" x14ac:dyDescent="0.2">
      <c r="A349" s="61">
        <v>30</v>
      </c>
      <c r="B349" s="64" t="s">
        <v>365</v>
      </c>
      <c r="C349" s="66">
        <v>3535749</v>
      </c>
      <c r="D349" s="66"/>
      <c r="E349" s="66"/>
      <c r="F349" s="66"/>
      <c r="G349" s="66">
        <f>C349*0.006</f>
        <v>21214.493999999999</v>
      </c>
      <c r="H349" s="66"/>
      <c r="I349" s="66">
        <f>C349*0.005</f>
        <v>17678.744999999999</v>
      </c>
      <c r="J349" s="101"/>
      <c r="K349" s="101"/>
      <c r="L349" s="66">
        <v>1052</v>
      </c>
      <c r="M349" s="66">
        <v>3412168.02</v>
      </c>
      <c r="N349" s="66">
        <v>363</v>
      </c>
      <c r="O349" s="66">
        <f>C349*0.003</f>
        <v>10607.246999999999</v>
      </c>
      <c r="P349" s="66">
        <v>362</v>
      </c>
      <c r="Q349" s="66"/>
      <c r="R349" s="66"/>
      <c r="S349" s="66"/>
      <c r="T349" s="66"/>
      <c r="U349" s="66">
        <f>0.0214*(D349+E349+F349+G349+H349+I349+M349+O349+R349)+0.79</f>
        <v>74080.496028399997</v>
      </c>
      <c r="V349" s="61">
        <v>2019</v>
      </c>
    </row>
    <row r="350" spans="1:56" s="2" customFormat="1" ht="12.75" customHeight="1" x14ac:dyDescent="0.2">
      <c r="A350" s="61">
        <v>31</v>
      </c>
      <c r="B350" s="64" t="s">
        <v>366</v>
      </c>
      <c r="C350" s="66">
        <v>387265</v>
      </c>
      <c r="D350" s="66"/>
      <c r="E350" s="66"/>
      <c r="F350" s="66"/>
      <c r="G350" s="66"/>
      <c r="H350" s="66"/>
      <c r="I350" s="66"/>
      <c r="J350" s="101"/>
      <c r="K350" s="101"/>
      <c r="L350" s="66"/>
      <c r="M350" s="66"/>
      <c r="N350" s="66"/>
      <c r="O350" s="66"/>
      <c r="P350" s="66"/>
      <c r="Q350" s="66"/>
      <c r="R350" s="66"/>
      <c r="S350" s="66"/>
      <c r="T350" s="66">
        <v>387265</v>
      </c>
      <c r="U350" s="66"/>
      <c r="V350" s="61">
        <v>2019</v>
      </c>
    </row>
    <row r="351" spans="1:56" s="2" customFormat="1" ht="12.75" customHeight="1" x14ac:dyDescent="0.2">
      <c r="A351" s="61">
        <v>32</v>
      </c>
      <c r="B351" s="64" t="s">
        <v>367</v>
      </c>
      <c r="C351" s="66">
        <v>394127.74800000002</v>
      </c>
      <c r="D351" s="66"/>
      <c r="E351" s="66"/>
      <c r="F351" s="66"/>
      <c r="G351" s="66"/>
      <c r="H351" s="66"/>
      <c r="I351" s="66"/>
      <c r="J351" s="101"/>
      <c r="K351" s="101"/>
      <c r="L351" s="66"/>
      <c r="M351" s="66"/>
      <c r="N351" s="66"/>
      <c r="O351" s="66"/>
      <c r="P351" s="66"/>
      <c r="Q351" s="66"/>
      <c r="R351" s="66"/>
      <c r="S351" s="66"/>
      <c r="T351" s="66">
        <v>394127.74800000002</v>
      </c>
      <c r="U351" s="66"/>
      <c r="V351" s="61">
        <v>2019</v>
      </c>
    </row>
    <row r="352" spans="1:56" s="127" customFormat="1" ht="12.75" customHeight="1" x14ac:dyDescent="0.2">
      <c r="A352" s="245" t="s">
        <v>368</v>
      </c>
      <c r="B352" s="245"/>
      <c r="C352" s="50">
        <f t="shared" ref="C352:U352" si="26">SUM(C320:C351)</f>
        <v>6396329.3994399998</v>
      </c>
      <c r="D352" s="50">
        <f t="shared" si="26"/>
        <v>0</v>
      </c>
      <c r="E352" s="50">
        <f t="shared" si="26"/>
        <v>0</v>
      </c>
      <c r="F352" s="50">
        <f t="shared" si="26"/>
        <v>0</v>
      </c>
      <c r="G352" s="50">
        <f t="shared" si="26"/>
        <v>21214.493999999999</v>
      </c>
      <c r="H352" s="50">
        <f t="shared" si="26"/>
        <v>0</v>
      </c>
      <c r="I352" s="50">
        <f t="shared" si="26"/>
        <v>17678.744999999999</v>
      </c>
      <c r="J352" s="50">
        <f t="shared" si="26"/>
        <v>0</v>
      </c>
      <c r="K352" s="50">
        <f t="shared" si="26"/>
        <v>0</v>
      </c>
      <c r="L352" s="50">
        <f t="shared" si="26"/>
        <v>1052</v>
      </c>
      <c r="M352" s="50">
        <f t="shared" si="26"/>
        <v>3412168.02</v>
      </c>
      <c r="N352" s="50">
        <f t="shared" si="26"/>
        <v>363</v>
      </c>
      <c r="O352" s="50">
        <f t="shared" si="26"/>
        <v>10607.246999999999</v>
      </c>
      <c r="P352" s="50">
        <f t="shared" si="26"/>
        <v>362</v>
      </c>
      <c r="Q352" s="50">
        <f t="shared" si="26"/>
        <v>0</v>
      </c>
      <c r="R352" s="50">
        <f t="shared" si="26"/>
        <v>0</v>
      </c>
      <c r="S352" s="50">
        <f t="shared" si="26"/>
        <v>0</v>
      </c>
      <c r="T352" s="50">
        <f t="shared" si="26"/>
        <v>2860580.3994400003</v>
      </c>
      <c r="U352" s="50">
        <f t="shared" si="26"/>
        <v>74080.496028399997</v>
      </c>
      <c r="V352" s="91"/>
      <c r="W352" s="107"/>
      <c r="X352" s="107"/>
      <c r="Y352" s="107"/>
      <c r="Z352" s="107"/>
      <c r="AA352" s="107"/>
      <c r="AB352" s="107"/>
      <c r="AC352" s="107"/>
      <c r="AD352" s="107"/>
      <c r="AE352" s="107"/>
      <c r="AF352" s="107"/>
      <c r="AG352" s="107"/>
      <c r="AH352" s="107"/>
      <c r="AI352" s="107"/>
      <c r="AJ352" s="107"/>
      <c r="AK352" s="107"/>
      <c r="AL352" s="107"/>
      <c r="AM352" s="107"/>
      <c r="AN352" s="107"/>
      <c r="AO352" s="107"/>
      <c r="AP352" s="107"/>
      <c r="AQ352" s="107"/>
      <c r="AR352" s="107"/>
      <c r="AS352" s="107"/>
      <c r="AT352" s="107"/>
      <c r="AU352" s="107"/>
      <c r="AV352" s="107"/>
      <c r="AW352" s="107"/>
      <c r="AX352" s="107"/>
      <c r="AY352" s="107"/>
      <c r="AZ352" s="107"/>
      <c r="BA352" s="107"/>
      <c r="BB352" s="107"/>
      <c r="BC352" s="107"/>
      <c r="BD352" s="107"/>
    </row>
    <row r="353" spans="1:56" s="2" customFormat="1" ht="12.75" customHeight="1" x14ac:dyDescent="0.2">
      <c r="A353" s="61">
        <v>1</v>
      </c>
      <c r="B353" s="64" t="s">
        <v>366</v>
      </c>
      <c r="C353" s="66">
        <f t="shared" ref="C353:C363" si="27">D353+E353+F353+G353+H353+I353+K353+M353+O353+Q353+R353+T353+U353+S353</f>
        <v>3773317.1639999999</v>
      </c>
      <c r="D353" s="66"/>
      <c r="E353" s="66"/>
      <c r="F353" s="66"/>
      <c r="G353" s="66"/>
      <c r="H353" s="66"/>
      <c r="I353" s="66"/>
      <c r="J353" s="101"/>
      <c r="K353" s="101"/>
      <c r="L353" s="66">
        <v>1091.4000000000001</v>
      </c>
      <c r="M353" s="66">
        <v>3694260</v>
      </c>
      <c r="N353" s="66"/>
      <c r="O353" s="66"/>
      <c r="P353" s="66"/>
      <c r="Q353" s="66"/>
      <c r="R353" s="66"/>
      <c r="S353" s="66"/>
      <c r="T353" s="66"/>
      <c r="U353" s="66">
        <f>0.0214*(D353+E353+F353+G353+H353+I353+M353+O353+R353)</f>
        <v>79057.16399999999</v>
      </c>
      <c r="V353" s="61">
        <v>2020</v>
      </c>
    </row>
    <row r="354" spans="1:56" s="2" customFormat="1" ht="12.75" customHeight="1" x14ac:dyDescent="0.2">
      <c r="A354" s="61">
        <v>2</v>
      </c>
      <c r="B354" s="64" t="s">
        <v>369</v>
      </c>
      <c r="C354" s="66">
        <f t="shared" si="27"/>
        <v>64866</v>
      </c>
      <c r="D354" s="66"/>
      <c r="E354" s="66"/>
      <c r="F354" s="66"/>
      <c r="G354" s="66"/>
      <c r="H354" s="66"/>
      <c r="I354" s="66"/>
      <c r="J354" s="101"/>
      <c r="K354" s="101"/>
      <c r="L354" s="66"/>
      <c r="M354" s="66"/>
      <c r="N354" s="66"/>
      <c r="O354" s="66"/>
      <c r="P354" s="66"/>
      <c r="Q354" s="66"/>
      <c r="R354" s="66"/>
      <c r="S354" s="66"/>
      <c r="T354" s="66">
        <v>64866</v>
      </c>
      <c r="U354" s="66"/>
      <c r="V354" s="61">
        <v>2020</v>
      </c>
    </row>
    <row r="355" spans="1:56" s="2" customFormat="1" ht="12.75" customHeight="1" x14ac:dyDescent="0.2">
      <c r="A355" s="61">
        <v>3</v>
      </c>
      <c r="B355" s="64" t="s">
        <v>370</v>
      </c>
      <c r="C355" s="66">
        <f t="shared" si="27"/>
        <v>38830</v>
      </c>
      <c r="D355" s="66"/>
      <c r="E355" s="66"/>
      <c r="F355" s="66"/>
      <c r="G355" s="66"/>
      <c r="H355" s="66"/>
      <c r="I355" s="66"/>
      <c r="J355" s="101"/>
      <c r="K355" s="101"/>
      <c r="L355" s="66"/>
      <c r="M355" s="66"/>
      <c r="N355" s="66"/>
      <c r="O355" s="66"/>
      <c r="P355" s="66"/>
      <c r="Q355" s="66"/>
      <c r="R355" s="66"/>
      <c r="S355" s="66"/>
      <c r="T355" s="66">
        <v>38830</v>
      </c>
      <c r="U355" s="66"/>
      <c r="V355" s="61">
        <v>2020</v>
      </c>
    </row>
    <row r="356" spans="1:56" s="2" customFormat="1" ht="12.75" customHeight="1" x14ac:dyDescent="0.2">
      <c r="A356" s="61">
        <v>4</v>
      </c>
      <c r="B356" s="64" t="s">
        <v>371</v>
      </c>
      <c r="C356" s="66">
        <f t="shared" si="27"/>
        <v>24000</v>
      </c>
      <c r="D356" s="66"/>
      <c r="E356" s="66"/>
      <c r="F356" s="66"/>
      <c r="G356" s="66"/>
      <c r="H356" s="66"/>
      <c r="I356" s="66"/>
      <c r="J356" s="101"/>
      <c r="K356" s="101"/>
      <c r="L356" s="66"/>
      <c r="M356" s="66"/>
      <c r="N356" s="66"/>
      <c r="O356" s="66"/>
      <c r="P356" s="66"/>
      <c r="Q356" s="66"/>
      <c r="R356" s="66"/>
      <c r="S356" s="66"/>
      <c r="T356" s="66">
        <v>24000</v>
      </c>
      <c r="U356" s="66"/>
      <c r="V356" s="61">
        <v>2020</v>
      </c>
    </row>
    <row r="357" spans="1:56" s="2" customFormat="1" ht="12.75" customHeight="1" x14ac:dyDescent="0.2">
      <c r="A357" s="61">
        <v>5</v>
      </c>
      <c r="B357" s="64" t="s">
        <v>372</v>
      </c>
      <c r="C357" s="66">
        <f t="shared" si="27"/>
        <v>24000</v>
      </c>
      <c r="D357" s="66"/>
      <c r="E357" s="66"/>
      <c r="F357" s="66"/>
      <c r="G357" s="66"/>
      <c r="H357" s="66"/>
      <c r="I357" s="66"/>
      <c r="J357" s="101"/>
      <c r="K357" s="101"/>
      <c r="L357" s="66"/>
      <c r="M357" s="66"/>
      <c r="N357" s="66"/>
      <c r="O357" s="66"/>
      <c r="P357" s="66"/>
      <c r="Q357" s="66"/>
      <c r="R357" s="66"/>
      <c r="S357" s="66"/>
      <c r="T357" s="66">
        <v>24000</v>
      </c>
      <c r="U357" s="66"/>
      <c r="V357" s="61">
        <v>2020</v>
      </c>
    </row>
    <row r="358" spans="1:56" s="2" customFormat="1" ht="12.75" customHeight="1" x14ac:dyDescent="0.2">
      <c r="A358" s="61">
        <v>6</v>
      </c>
      <c r="B358" s="64" t="s">
        <v>373</v>
      </c>
      <c r="C358" s="66">
        <f t="shared" si="27"/>
        <v>24000</v>
      </c>
      <c r="D358" s="66"/>
      <c r="E358" s="66"/>
      <c r="F358" s="66"/>
      <c r="G358" s="66"/>
      <c r="H358" s="66"/>
      <c r="I358" s="66"/>
      <c r="J358" s="101"/>
      <c r="K358" s="101"/>
      <c r="L358" s="66"/>
      <c r="M358" s="66"/>
      <c r="N358" s="66"/>
      <c r="O358" s="66"/>
      <c r="P358" s="66"/>
      <c r="Q358" s="66"/>
      <c r="R358" s="66"/>
      <c r="S358" s="66"/>
      <c r="T358" s="66">
        <v>24000</v>
      </c>
      <c r="U358" s="66"/>
      <c r="V358" s="61">
        <v>2020</v>
      </c>
    </row>
    <row r="359" spans="1:56" s="2" customFormat="1" ht="12.75" customHeight="1" x14ac:dyDescent="0.2">
      <c r="A359" s="61">
        <v>7</v>
      </c>
      <c r="B359" s="64" t="s">
        <v>374</v>
      </c>
      <c r="C359" s="66">
        <f t="shared" si="27"/>
        <v>24000</v>
      </c>
      <c r="D359" s="66"/>
      <c r="E359" s="66"/>
      <c r="F359" s="66"/>
      <c r="G359" s="66"/>
      <c r="H359" s="66"/>
      <c r="I359" s="66"/>
      <c r="J359" s="101"/>
      <c r="K359" s="101"/>
      <c r="L359" s="66"/>
      <c r="M359" s="66"/>
      <c r="N359" s="66"/>
      <c r="O359" s="66"/>
      <c r="P359" s="66"/>
      <c r="Q359" s="66"/>
      <c r="R359" s="66"/>
      <c r="S359" s="66"/>
      <c r="T359" s="66">
        <v>24000</v>
      </c>
      <c r="U359" s="66"/>
      <c r="V359" s="61">
        <v>2020</v>
      </c>
    </row>
    <row r="360" spans="1:56" s="2" customFormat="1" ht="12.75" customHeight="1" x14ac:dyDescent="0.2">
      <c r="A360" s="61">
        <v>8</v>
      </c>
      <c r="B360" s="64" t="s">
        <v>375</v>
      </c>
      <c r="C360" s="66">
        <f t="shared" si="27"/>
        <v>24000</v>
      </c>
      <c r="D360" s="66"/>
      <c r="E360" s="66"/>
      <c r="F360" s="66"/>
      <c r="G360" s="66"/>
      <c r="H360" s="66"/>
      <c r="I360" s="66"/>
      <c r="J360" s="101"/>
      <c r="K360" s="101"/>
      <c r="L360" s="66"/>
      <c r="M360" s="66"/>
      <c r="N360" s="66"/>
      <c r="O360" s="66"/>
      <c r="P360" s="66"/>
      <c r="Q360" s="66"/>
      <c r="R360" s="66"/>
      <c r="S360" s="66"/>
      <c r="T360" s="66">
        <v>24000</v>
      </c>
      <c r="U360" s="66"/>
      <c r="V360" s="61">
        <v>2020</v>
      </c>
    </row>
    <row r="361" spans="1:56" s="2" customFormat="1" ht="12.75" customHeight="1" x14ac:dyDescent="0.2">
      <c r="A361" s="61">
        <v>9</v>
      </c>
      <c r="B361" s="64" t="s">
        <v>376</v>
      </c>
      <c r="C361" s="66">
        <f t="shared" si="27"/>
        <v>24000</v>
      </c>
      <c r="D361" s="66"/>
      <c r="E361" s="66"/>
      <c r="F361" s="66"/>
      <c r="G361" s="66"/>
      <c r="H361" s="66"/>
      <c r="I361" s="66"/>
      <c r="J361" s="101"/>
      <c r="K361" s="101"/>
      <c r="L361" s="66"/>
      <c r="M361" s="66"/>
      <c r="N361" s="66"/>
      <c r="O361" s="66"/>
      <c r="P361" s="66"/>
      <c r="Q361" s="66"/>
      <c r="R361" s="66"/>
      <c r="S361" s="66"/>
      <c r="T361" s="66">
        <v>24000</v>
      </c>
      <c r="U361" s="66"/>
      <c r="V361" s="61">
        <v>2020</v>
      </c>
    </row>
    <row r="362" spans="1:56" s="2" customFormat="1" ht="12.75" customHeight="1" x14ac:dyDescent="0.2">
      <c r="A362" s="61">
        <v>10</v>
      </c>
      <c r="B362" s="64" t="s">
        <v>332</v>
      </c>
      <c r="C362" s="66">
        <f t="shared" si="27"/>
        <v>1301569.95</v>
      </c>
      <c r="D362" s="66">
        <v>1274299.93</v>
      </c>
      <c r="E362" s="66"/>
      <c r="F362" s="66"/>
      <c r="G362" s="66"/>
      <c r="H362" s="66"/>
      <c r="I362" s="66"/>
      <c r="J362" s="101"/>
      <c r="K362" s="101"/>
      <c r="L362" s="66"/>
      <c r="M362" s="66"/>
      <c r="N362" s="66"/>
      <c r="O362" s="66"/>
      <c r="P362" s="66"/>
      <c r="Q362" s="66"/>
      <c r="R362" s="66"/>
      <c r="S362" s="66"/>
      <c r="T362" s="66"/>
      <c r="U362" s="123">
        <f>ROUND(0.0214*(D362+E362+F362+G362+H362+I362+M362+O362+R362+S362+Q362),2)</f>
        <v>27270.02</v>
      </c>
      <c r="V362" s="61">
        <v>2020</v>
      </c>
    </row>
    <row r="363" spans="1:56" s="2" customFormat="1" ht="12.75" customHeight="1" x14ac:dyDescent="0.2">
      <c r="A363" s="61">
        <v>11</v>
      </c>
      <c r="B363" s="64" t="s">
        <v>334</v>
      </c>
      <c r="C363" s="66">
        <f t="shared" si="27"/>
        <v>978677.8</v>
      </c>
      <c r="D363" s="66">
        <v>958172.9</v>
      </c>
      <c r="E363" s="66"/>
      <c r="F363" s="66"/>
      <c r="G363" s="66"/>
      <c r="H363" s="66"/>
      <c r="I363" s="66"/>
      <c r="J363" s="101"/>
      <c r="K363" s="101"/>
      <c r="L363" s="66"/>
      <c r="M363" s="66"/>
      <c r="N363" s="66"/>
      <c r="O363" s="66"/>
      <c r="P363" s="66"/>
      <c r="Q363" s="66"/>
      <c r="R363" s="66"/>
      <c r="S363" s="66"/>
      <c r="T363" s="66"/>
      <c r="U363" s="123">
        <f>ROUND(0.0214*(D363+E363+F363+G363+H363+I363+M363+O363+R363+S363+Q363),2)</f>
        <v>20504.900000000001</v>
      </c>
      <c r="V363" s="61">
        <v>2020</v>
      </c>
    </row>
    <row r="364" spans="1:56" s="127" customFormat="1" ht="12.75" customHeight="1" x14ac:dyDescent="0.2">
      <c r="A364" s="245" t="s">
        <v>377</v>
      </c>
      <c r="B364" s="245"/>
      <c r="C364" s="50">
        <f t="shared" ref="C364:U364" si="28">SUM(C353:C363)</f>
        <v>6301260.9139999999</v>
      </c>
      <c r="D364" s="50">
        <f t="shared" si="28"/>
        <v>2232472.83</v>
      </c>
      <c r="E364" s="50">
        <f t="shared" si="28"/>
        <v>0</v>
      </c>
      <c r="F364" s="50">
        <f t="shared" si="28"/>
        <v>0</v>
      </c>
      <c r="G364" s="50">
        <f t="shared" si="28"/>
        <v>0</v>
      </c>
      <c r="H364" s="50">
        <f t="shared" si="28"/>
        <v>0</v>
      </c>
      <c r="I364" s="50">
        <f t="shared" si="28"/>
        <v>0</v>
      </c>
      <c r="J364" s="50">
        <f t="shared" si="28"/>
        <v>0</v>
      </c>
      <c r="K364" s="50">
        <f t="shared" si="28"/>
        <v>0</v>
      </c>
      <c r="L364" s="50">
        <f t="shared" si="28"/>
        <v>1091.4000000000001</v>
      </c>
      <c r="M364" s="50">
        <f t="shared" si="28"/>
        <v>3694260</v>
      </c>
      <c r="N364" s="50">
        <f t="shared" si="28"/>
        <v>0</v>
      </c>
      <c r="O364" s="50">
        <f t="shared" si="28"/>
        <v>0</v>
      </c>
      <c r="P364" s="50">
        <f t="shared" si="28"/>
        <v>0</v>
      </c>
      <c r="Q364" s="50">
        <f t="shared" si="28"/>
        <v>0</v>
      </c>
      <c r="R364" s="50">
        <f t="shared" si="28"/>
        <v>0</v>
      </c>
      <c r="S364" s="50">
        <f t="shared" si="28"/>
        <v>0</v>
      </c>
      <c r="T364" s="50">
        <f t="shared" si="28"/>
        <v>247696</v>
      </c>
      <c r="U364" s="50">
        <f t="shared" si="28"/>
        <v>126832.084</v>
      </c>
      <c r="V364" s="91"/>
      <c r="W364" s="107"/>
      <c r="X364" s="107"/>
      <c r="Y364" s="107"/>
      <c r="Z364" s="107"/>
      <c r="AA364" s="107"/>
      <c r="AB364" s="107"/>
      <c r="AC364" s="107"/>
      <c r="AD364" s="107"/>
      <c r="AE364" s="107"/>
      <c r="AF364" s="107"/>
      <c r="AG364" s="107"/>
      <c r="AH364" s="107"/>
      <c r="AI364" s="107"/>
      <c r="AJ364" s="107"/>
      <c r="AK364" s="107"/>
      <c r="AL364" s="107"/>
      <c r="AM364" s="107"/>
      <c r="AN364" s="107"/>
      <c r="AO364" s="107"/>
      <c r="AP364" s="107"/>
      <c r="AQ364" s="107"/>
      <c r="AR364" s="107"/>
      <c r="AS364" s="107"/>
      <c r="AT364" s="107"/>
      <c r="AU364" s="107"/>
      <c r="AV364" s="107"/>
      <c r="AW364" s="107"/>
      <c r="AX364" s="107"/>
      <c r="AY364" s="107"/>
      <c r="AZ364" s="107"/>
      <c r="BA364" s="107"/>
      <c r="BB364" s="107"/>
      <c r="BC364" s="107"/>
      <c r="BD364" s="107"/>
    </row>
    <row r="365" spans="1:56" s="2" customFormat="1" ht="12.75" customHeight="1" x14ac:dyDescent="0.2">
      <c r="A365" s="61">
        <v>1</v>
      </c>
      <c r="B365" s="64" t="s">
        <v>332</v>
      </c>
      <c r="C365" s="66">
        <f>D365+E365+F365+G365+H365+I365+K365+M365+O365+Q365+R365+T365+U365+S365</f>
        <v>15814395.510000002</v>
      </c>
      <c r="D365" s="123"/>
      <c r="E365" s="122">
        <v>2727446.96</v>
      </c>
      <c r="F365" s="66"/>
      <c r="G365" s="122">
        <v>991935.5</v>
      </c>
      <c r="H365" s="66"/>
      <c r="I365" s="122">
        <v>915218.71</v>
      </c>
      <c r="J365" s="101"/>
      <c r="K365" s="101"/>
      <c r="L365" s="66">
        <v>544.9</v>
      </c>
      <c r="M365" s="122">
        <v>6322439.0700000003</v>
      </c>
      <c r="N365" s="66"/>
      <c r="O365" s="66">
        <v>55709.3</v>
      </c>
      <c r="P365" s="66">
        <v>1130.2</v>
      </c>
      <c r="Q365" s="122">
        <v>4287969.88</v>
      </c>
      <c r="R365" s="122">
        <v>182338.65</v>
      </c>
      <c r="S365" s="66"/>
      <c r="T365" s="66"/>
      <c r="U365" s="123">
        <f>ROUND(0.0214*(D365+E365+F365+G365+H365+I365+M365+O365+R365+S365+Q365),2)</f>
        <v>331337.44</v>
      </c>
      <c r="V365" s="61">
        <v>2021</v>
      </c>
    </row>
    <row r="366" spans="1:56" s="2" customFormat="1" ht="12.75" customHeight="1" x14ac:dyDescent="0.2">
      <c r="A366" s="61">
        <v>2</v>
      </c>
      <c r="B366" s="64" t="s">
        <v>334</v>
      </c>
      <c r="C366" s="66">
        <f>D366+E366+F366+G366+H366+I366+K366+M366+O366+Q366+R366+T366+U366+S366</f>
        <v>15609238.16</v>
      </c>
      <c r="D366" s="123"/>
      <c r="E366" s="122">
        <v>2574465.58</v>
      </c>
      <c r="F366" s="66"/>
      <c r="G366" s="122">
        <v>1595805.72</v>
      </c>
      <c r="H366" s="66"/>
      <c r="I366" s="122">
        <v>945618.16</v>
      </c>
      <c r="J366" s="101"/>
      <c r="K366" s="101"/>
      <c r="L366" s="66">
        <v>544</v>
      </c>
      <c r="M366" s="122">
        <v>6021304.0300000003</v>
      </c>
      <c r="N366" s="66"/>
      <c r="O366" s="66"/>
      <c r="P366" s="66">
        <v>1132.08</v>
      </c>
      <c r="Q366" s="122">
        <v>4145005.61</v>
      </c>
      <c r="R366" s="122"/>
      <c r="S366" s="66"/>
      <c r="T366" s="66"/>
      <c r="U366" s="123">
        <f>347543.96-U363</f>
        <v>327039.06</v>
      </c>
      <c r="V366" s="61">
        <v>2021</v>
      </c>
    </row>
    <row r="367" spans="1:56" s="2" customFormat="1" ht="12.75" customHeight="1" x14ac:dyDescent="0.2">
      <c r="A367" s="19">
        <v>3</v>
      </c>
      <c r="B367" s="64" t="s">
        <v>367</v>
      </c>
      <c r="C367" s="66">
        <f>D367+E367+F367+G367+H367+I367+K367+M367+O367+Q367+R367+T367+U367+S367</f>
        <v>2396598.6603999999</v>
      </c>
      <c r="D367" s="66"/>
      <c r="E367" s="66"/>
      <c r="F367" s="66"/>
      <c r="G367" s="66"/>
      <c r="H367" s="66"/>
      <c r="I367" s="66"/>
      <c r="J367" s="66"/>
      <c r="K367" s="66"/>
      <c r="L367" s="66"/>
      <c r="M367" s="66">
        <v>2346386</v>
      </c>
      <c r="N367" s="66"/>
      <c r="O367" s="66"/>
      <c r="P367" s="66"/>
      <c r="Q367" s="66"/>
      <c r="R367" s="66"/>
      <c r="S367" s="66"/>
      <c r="T367" s="66"/>
      <c r="U367" s="66">
        <f>(S367+R367+Q367+O367+M367+K367+I367+H367+G367+E367+D367)*0.0214</f>
        <v>50212.660400000001</v>
      </c>
      <c r="V367" s="61">
        <v>2021</v>
      </c>
      <c r="W367" s="128"/>
      <c r="Z367" s="2">
        <v>2024</v>
      </c>
    </row>
    <row r="368" spans="1:56" s="2" customFormat="1" ht="12.75" customHeight="1" x14ac:dyDescent="0.2">
      <c r="A368" s="61">
        <v>4</v>
      </c>
      <c r="B368" s="64" t="s">
        <v>365</v>
      </c>
      <c r="C368" s="66">
        <f>D368+E368+F368+G368+H368+I368+K368+M368+O368+Q368+R368+T368+U368+S368</f>
        <v>6369092.5999999996</v>
      </c>
      <c r="D368" s="66"/>
      <c r="E368" s="66"/>
      <c r="F368" s="66"/>
      <c r="G368" s="66"/>
      <c r="H368" s="66"/>
      <c r="I368" s="66"/>
      <c r="J368" s="101"/>
      <c r="K368" s="101"/>
      <c r="L368" s="66">
        <v>1052</v>
      </c>
      <c r="M368" s="66">
        <v>6236303</v>
      </c>
      <c r="N368" s="66"/>
      <c r="O368" s="66"/>
      <c r="P368" s="66"/>
      <c r="Q368" s="66"/>
      <c r="R368" s="66"/>
      <c r="S368" s="66"/>
      <c r="T368" s="66"/>
      <c r="U368" s="66">
        <v>132789.6</v>
      </c>
      <c r="V368" s="61">
        <v>2021</v>
      </c>
    </row>
    <row r="369" spans="1:56" s="127" customFormat="1" ht="12.75" customHeight="1" x14ac:dyDescent="0.2">
      <c r="A369" s="245" t="s">
        <v>378</v>
      </c>
      <c r="B369" s="245"/>
      <c r="C369" s="50">
        <f t="shared" ref="C369:U369" si="29">SUM(C365:C368)</f>
        <v>40189324.930400006</v>
      </c>
      <c r="D369" s="50">
        <f t="shared" si="29"/>
        <v>0</v>
      </c>
      <c r="E369" s="50">
        <f t="shared" si="29"/>
        <v>5301912.54</v>
      </c>
      <c r="F369" s="50">
        <f t="shared" si="29"/>
        <v>0</v>
      </c>
      <c r="G369" s="50">
        <f t="shared" si="29"/>
        <v>2587741.2199999997</v>
      </c>
      <c r="H369" s="50">
        <f t="shared" si="29"/>
        <v>0</v>
      </c>
      <c r="I369" s="50">
        <f t="shared" si="29"/>
        <v>1860836.87</v>
      </c>
      <c r="J369" s="50">
        <f t="shared" si="29"/>
        <v>0</v>
      </c>
      <c r="K369" s="50">
        <f t="shared" si="29"/>
        <v>0</v>
      </c>
      <c r="L369" s="50">
        <f t="shared" si="29"/>
        <v>2140.9</v>
      </c>
      <c r="M369" s="50">
        <f t="shared" si="29"/>
        <v>20926432.100000001</v>
      </c>
      <c r="N369" s="50">
        <f t="shared" si="29"/>
        <v>0</v>
      </c>
      <c r="O369" s="50">
        <f t="shared" si="29"/>
        <v>55709.3</v>
      </c>
      <c r="P369" s="50">
        <f t="shared" si="29"/>
        <v>2262.2799999999997</v>
      </c>
      <c r="Q369" s="50">
        <f t="shared" si="29"/>
        <v>8432975.4900000002</v>
      </c>
      <c r="R369" s="50">
        <f t="shared" si="29"/>
        <v>182338.65</v>
      </c>
      <c r="S369" s="50">
        <f t="shared" si="29"/>
        <v>0</v>
      </c>
      <c r="T369" s="50">
        <f t="shared" si="29"/>
        <v>0</v>
      </c>
      <c r="U369" s="50">
        <f t="shared" si="29"/>
        <v>841378.76040000003</v>
      </c>
      <c r="V369" s="91"/>
      <c r="W369" s="107"/>
      <c r="X369" s="107"/>
      <c r="Y369" s="107"/>
      <c r="Z369" s="107"/>
      <c r="AA369" s="107"/>
      <c r="AB369" s="107"/>
      <c r="AC369" s="107"/>
      <c r="AD369" s="107"/>
      <c r="AE369" s="107"/>
      <c r="AF369" s="107"/>
      <c r="AG369" s="107"/>
      <c r="AH369" s="107"/>
      <c r="AI369" s="107"/>
      <c r="AJ369" s="107"/>
      <c r="AK369" s="107"/>
      <c r="AL369" s="107"/>
      <c r="AM369" s="107"/>
      <c r="AN369" s="107"/>
      <c r="AO369" s="107"/>
      <c r="AP369" s="107"/>
      <c r="AQ369" s="107"/>
      <c r="AR369" s="107"/>
      <c r="AS369" s="107"/>
      <c r="AT369" s="107"/>
      <c r="AU369" s="107"/>
      <c r="AV369" s="107"/>
      <c r="AW369" s="107"/>
      <c r="AX369" s="107"/>
      <c r="AY369" s="107"/>
      <c r="AZ369" s="107"/>
      <c r="BA369" s="107"/>
      <c r="BB369" s="107"/>
      <c r="BC369" s="107"/>
      <c r="BD369" s="107"/>
    </row>
    <row r="370" spans="1:56" s="126" customFormat="1" ht="12.75" customHeight="1" x14ac:dyDescent="0.2">
      <c r="A370" s="244" t="s">
        <v>379</v>
      </c>
      <c r="B370" s="244"/>
      <c r="C370" s="30">
        <f t="shared" ref="C370:U370" si="30">C352+C364+C369</f>
        <v>52886915.243840009</v>
      </c>
      <c r="D370" s="30">
        <f t="shared" si="30"/>
        <v>2232472.83</v>
      </c>
      <c r="E370" s="30">
        <f t="shared" si="30"/>
        <v>5301912.54</v>
      </c>
      <c r="F370" s="30">
        <f t="shared" si="30"/>
        <v>0</v>
      </c>
      <c r="G370" s="30">
        <f t="shared" si="30"/>
        <v>2608955.7139999997</v>
      </c>
      <c r="H370" s="30">
        <f t="shared" si="30"/>
        <v>0</v>
      </c>
      <c r="I370" s="30">
        <f t="shared" si="30"/>
        <v>1878515.6150000002</v>
      </c>
      <c r="J370" s="30">
        <f t="shared" si="30"/>
        <v>0</v>
      </c>
      <c r="K370" s="30">
        <f t="shared" si="30"/>
        <v>0</v>
      </c>
      <c r="L370" s="30">
        <f t="shared" si="30"/>
        <v>4284.3</v>
      </c>
      <c r="M370" s="30">
        <f t="shared" si="30"/>
        <v>28032860.120000001</v>
      </c>
      <c r="N370" s="30">
        <f t="shared" si="30"/>
        <v>363</v>
      </c>
      <c r="O370" s="30">
        <f t="shared" si="30"/>
        <v>66316.547000000006</v>
      </c>
      <c r="P370" s="30">
        <f t="shared" si="30"/>
        <v>2624.2799999999997</v>
      </c>
      <c r="Q370" s="30">
        <f t="shared" si="30"/>
        <v>8432975.4900000002</v>
      </c>
      <c r="R370" s="30">
        <f t="shared" si="30"/>
        <v>182338.65</v>
      </c>
      <c r="S370" s="30">
        <f t="shared" si="30"/>
        <v>0</v>
      </c>
      <c r="T370" s="30">
        <f t="shared" si="30"/>
        <v>3108276.3994400003</v>
      </c>
      <c r="U370" s="30">
        <f t="shared" si="30"/>
        <v>1042291.3404284001</v>
      </c>
      <c r="V370" s="29"/>
      <c r="W370" s="107"/>
      <c r="X370" s="107"/>
      <c r="Y370" s="107"/>
      <c r="Z370" s="107"/>
      <c r="AA370" s="107"/>
      <c r="AB370" s="107"/>
      <c r="AC370" s="107"/>
      <c r="AD370" s="107"/>
      <c r="AE370" s="107"/>
      <c r="AF370" s="107"/>
      <c r="AG370" s="107"/>
      <c r="AH370" s="107"/>
      <c r="AI370" s="107"/>
      <c r="AJ370" s="107"/>
      <c r="AK370" s="107"/>
      <c r="AL370" s="107"/>
      <c r="AM370" s="107"/>
      <c r="AN370" s="107"/>
      <c r="AO370" s="107"/>
      <c r="AP370" s="107"/>
      <c r="AQ370" s="107"/>
      <c r="AR370" s="107"/>
      <c r="AS370" s="107"/>
      <c r="AT370" s="107"/>
      <c r="AU370" s="107"/>
      <c r="AV370" s="107"/>
      <c r="AW370" s="107"/>
      <c r="AX370" s="107"/>
      <c r="AY370" s="107"/>
      <c r="AZ370" s="107"/>
      <c r="BA370" s="107"/>
      <c r="BB370" s="107"/>
      <c r="BC370" s="107"/>
      <c r="BD370" s="107"/>
    </row>
    <row r="371" spans="1:56" s="2" customFormat="1" ht="12.75" customHeight="1" x14ac:dyDescent="0.2">
      <c r="A371" s="256" t="s">
        <v>380</v>
      </c>
      <c r="B371" s="256"/>
      <c r="C371" s="66"/>
      <c r="D371" s="66"/>
      <c r="E371" s="66"/>
      <c r="F371" s="66"/>
      <c r="G371" s="66"/>
      <c r="H371" s="66"/>
      <c r="I371" s="66"/>
      <c r="J371" s="101"/>
      <c r="K371" s="101"/>
      <c r="L371" s="66"/>
      <c r="M371" s="66"/>
      <c r="N371" s="66"/>
      <c r="O371" s="66"/>
      <c r="P371" s="66"/>
      <c r="Q371" s="66"/>
      <c r="R371" s="66"/>
      <c r="S371" s="66"/>
      <c r="T371" s="66"/>
      <c r="U371" s="66"/>
      <c r="V371" s="61"/>
    </row>
    <row r="372" spans="1:56" s="2" customFormat="1" ht="12.75" customHeight="1" x14ac:dyDescent="0.2">
      <c r="A372" s="61">
        <v>1</v>
      </c>
      <c r="B372" s="64" t="s">
        <v>381</v>
      </c>
      <c r="C372" s="66">
        <f>'Раздел 1'!P372</f>
        <v>24940</v>
      </c>
      <c r="D372" s="66"/>
      <c r="E372" s="66"/>
      <c r="F372" s="66"/>
      <c r="G372" s="66"/>
      <c r="H372" s="66"/>
      <c r="I372" s="66"/>
      <c r="J372" s="101"/>
      <c r="K372" s="101"/>
      <c r="L372" s="66"/>
      <c r="M372" s="66"/>
      <c r="N372" s="66"/>
      <c r="O372" s="66"/>
      <c r="P372" s="66"/>
      <c r="Q372" s="66"/>
      <c r="R372" s="66"/>
      <c r="S372" s="66"/>
      <c r="T372" s="66">
        <v>24940</v>
      </c>
      <c r="U372" s="66"/>
      <c r="V372" s="61">
        <v>2019</v>
      </c>
    </row>
    <row r="373" spans="1:56" s="2" customFormat="1" ht="12.75" customHeight="1" x14ac:dyDescent="0.2">
      <c r="A373" s="61">
        <v>2</v>
      </c>
      <c r="B373" s="64" t="s">
        <v>382</v>
      </c>
      <c r="C373" s="66">
        <f>'Раздел 1'!P373</f>
        <v>24940</v>
      </c>
      <c r="D373" s="66"/>
      <c r="E373" s="66"/>
      <c r="F373" s="66"/>
      <c r="G373" s="66"/>
      <c r="H373" s="66"/>
      <c r="I373" s="66"/>
      <c r="J373" s="101"/>
      <c r="K373" s="101"/>
      <c r="L373" s="66"/>
      <c r="M373" s="66"/>
      <c r="N373" s="66"/>
      <c r="O373" s="66"/>
      <c r="P373" s="66"/>
      <c r="Q373" s="66"/>
      <c r="R373" s="66"/>
      <c r="S373" s="66"/>
      <c r="T373" s="66">
        <v>24940</v>
      </c>
      <c r="U373" s="66"/>
      <c r="V373" s="61">
        <v>2019</v>
      </c>
    </row>
    <row r="374" spans="1:56" s="2" customFormat="1" ht="12.75" customHeight="1" x14ac:dyDescent="0.2">
      <c r="A374" s="61">
        <v>3</v>
      </c>
      <c r="B374" s="64" t="s">
        <v>383</v>
      </c>
      <c r="C374" s="66">
        <f>'Раздел 1'!P374</f>
        <v>33207</v>
      </c>
      <c r="D374" s="66"/>
      <c r="E374" s="66"/>
      <c r="F374" s="66"/>
      <c r="G374" s="66"/>
      <c r="H374" s="66"/>
      <c r="I374" s="66"/>
      <c r="J374" s="101"/>
      <c r="K374" s="101"/>
      <c r="L374" s="66"/>
      <c r="M374" s="66"/>
      <c r="N374" s="66"/>
      <c r="O374" s="66"/>
      <c r="P374" s="66"/>
      <c r="Q374" s="66"/>
      <c r="R374" s="66"/>
      <c r="S374" s="66"/>
      <c r="T374" s="66">
        <v>33207</v>
      </c>
      <c r="U374" s="66"/>
      <c r="V374" s="61">
        <v>2019</v>
      </c>
    </row>
    <row r="375" spans="1:56" s="2" customFormat="1" ht="12.75" customHeight="1" x14ac:dyDescent="0.2">
      <c r="A375" s="61">
        <v>4</v>
      </c>
      <c r="B375" s="64" t="s">
        <v>384</v>
      </c>
      <c r="C375" s="66">
        <f>'Раздел 1'!P375</f>
        <v>31848</v>
      </c>
      <c r="D375" s="66"/>
      <c r="E375" s="66"/>
      <c r="F375" s="66"/>
      <c r="G375" s="66"/>
      <c r="H375" s="66"/>
      <c r="I375" s="66"/>
      <c r="J375" s="101"/>
      <c r="K375" s="101"/>
      <c r="L375" s="66"/>
      <c r="M375" s="66"/>
      <c r="N375" s="66"/>
      <c r="O375" s="66"/>
      <c r="P375" s="66"/>
      <c r="Q375" s="66"/>
      <c r="R375" s="66"/>
      <c r="S375" s="66"/>
      <c r="T375" s="66">
        <v>31848</v>
      </c>
      <c r="U375" s="66"/>
      <c r="V375" s="61">
        <v>2019</v>
      </c>
    </row>
    <row r="376" spans="1:56" s="2" customFormat="1" ht="12.75" customHeight="1" x14ac:dyDescent="0.2">
      <c r="A376" s="61">
        <v>5</v>
      </c>
      <c r="B376" s="64" t="s">
        <v>385</v>
      </c>
      <c r="C376" s="66">
        <f>'Раздел 1'!P376</f>
        <v>31240</v>
      </c>
      <c r="D376" s="66"/>
      <c r="E376" s="66"/>
      <c r="F376" s="66"/>
      <c r="G376" s="66"/>
      <c r="H376" s="66"/>
      <c r="I376" s="66"/>
      <c r="J376" s="101"/>
      <c r="K376" s="101"/>
      <c r="L376" s="66"/>
      <c r="M376" s="66"/>
      <c r="N376" s="66"/>
      <c r="O376" s="66"/>
      <c r="P376" s="66"/>
      <c r="Q376" s="66"/>
      <c r="R376" s="66"/>
      <c r="S376" s="66"/>
      <c r="T376" s="66">
        <v>31240</v>
      </c>
      <c r="U376" s="66"/>
      <c r="V376" s="61">
        <v>2019</v>
      </c>
    </row>
    <row r="377" spans="1:56" s="2" customFormat="1" ht="12.75" customHeight="1" x14ac:dyDescent="0.2">
      <c r="A377" s="61">
        <v>6</v>
      </c>
      <c r="B377" s="64" t="s">
        <v>386</v>
      </c>
      <c r="C377" s="66">
        <f>'Раздел 1'!P377</f>
        <v>25906</v>
      </c>
      <c r="D377" s="66"/>
      <c r="E377" s="66"/>
      <c r="F377" s="66"/>
      <c r="G377" s="66"/>
      <c r="H377" s="66"/>
      <c r="I377" s="66"/>
      <c r="J377" s="101"/>
      <c r="K377" s="101"/>
      <c r="L377" s="66"/>
      <c r="M377" s="66"/>
      <c r="N377" s="66"/>
      <c r="O377" s="66"/>
      <c r="P377" s="66"/>
      <c r="Q377" s="66"/>
      <c r="R377" s="66"/>
      <c r="S377" s="66"/>
      <c r="T377" s="66">
        <v>25906</v>
      </c>
      <c r="U377" s="66"/>
      <c r="V377" s="61">
        <v>2019</v>
      </c>
    </row>
    <row r="378" spans="1:56" s="32" customFormat="1" ht="12.75" customHeight="1" x14ac:dyDescent="0.2">
      <c r="A378" s="61">
        <v>7</v>
      </c>
      <c r="B378" s="64" t="s">
        <v>387</v>
      </c>
      <c r="C378" s="66">
        <f>'Раздел 1'!P378</f>
        <v>24077</v>
      </c>
      <c r="D378" s="66"/>
      <c r="E378" s="66"/>
      <c r="F378" s="66"/>
      <c r="G378" s="66"/>
      <c r="H378" s="66"/>
      <c r="I378" s="66"/>
      <c r="J378" s="66"/>
      <c r="K378" s="66"/>
      <c r="L378" s="66"/>
      <c r="M378" s="66"/>
      <c r="N378" s="66"/>
      <c r="O378" s="66"/>
      <c r="P378" s="66"/>
      <c r="Q378" s="66"/>
      <c r="R378" s="66"/>
      <c r="S378" s="66"/>
      <c r="T378" s="66">
        <v>24077</v>
      </c>
      <c r="U378" s="66"/>
      <c r="V378" s="61">
        <v>2019</v>
      </c>
    </row>
    <row r="379" spans="1:56" s="121" customFormat="1" ht="12.75" customHeight="1" x14ac:dyDescent="0.2">
      <c r="A379" s="61">
        <v>8</v>
      </c>
      <c r="B379" s="64" t="s">
        <v>388</v>
      </c>
      <c r="C379" s="66">
        <f>'Раздел 1'!P379</f>
        <v>214796.38680000001</v>
      </c>
      <c r="D379" s="66"/>
      <c r="E379" s="66"/>
      <c r="F379" s="66"/>
      <c r="G379" s="66"/>
      <c r="H379" s="66"/>
      <c r="I379" s="66"/>
      <c r="J379" s="101"/>
      <c r="K379" s="101"/>
      <c r="L379" s="66"/>
      <c r="M379" s="66"/>
      <c r="N379" s="66"/>
      <c r="O379" s="66"/>
      <c r="P379" s="66"/>
      <c r="Q379" s="66"/>
      <c r="R379" s="66"/>
      <c r="S379" s="66"/>
      <c r="T379" s="66">
        <v>214796.38680000001</v>
      </c>
      <c r="U379" s="66"/>
      <c r="V379" s="61">
        <v>2019</v>
      </c>
    </row>
    <row r="380" spans="1:56" s="2" customFormat="1" ht="12.75" customHeight="1" x14ac:dyDescent="0.2">
      <c r="A380" s="61">
        <v>9</v>
      </c>
      <c r="B380" s="64" t="s">
        <v>389</v>
      </c>
      <c r="C380" s="66">
        <f>'Раздел 1'!P380</f>
        <v>143000</v>
      </c>
      <c r="D380" s="66"/>
      <c r="E380" s="66"/>
      <c r="F380" s="66"/>
      <c r="G380" s="66"/>
      <c r="H380" s="66"/>
      <c r="I380" s="66"/>
      <c r="J380" s="101"/>
      <c r="K380" s="101"/>
      <c r="L380" s="66"/>
      <c r="M380" s="66"/>
      <c r="N380" s="66"/>
      <c r="O380" s="66"/>
      <c r="P380" s="66"/>
      <c r="Q380" s="66"/>
      <c r="R380" s="66"/>
      <c r="S380" s="66"/>
      <c r="T380" s="66">
        <v>143000</v>
      </c>
      <c r="U380" s="66"/>
      <c r="V380" s="61">
        <v>2019</v>
      </c>
    </row>
    <row r="381" spans="1:56" s="72" customFormat="1" ht="12.75" customHeight="1" x14ac:dyDescent="0.2">
      <c r="A381" s="61">
        <v>10</v>
      </c>
      <c r="B381" s="64" t="s">
        <v>390</v>
      </c>
      <c r="C381" s="66">
        <f>'Раздел 1'!P381</f>
        <v>199891</v>
      </c>
      <c r="D381" s="66"/>
      <c r="E381" s="66"/>
      <c r="F381" s="66"/>
      <c r="G381" s="66"/>
      <c r="H381" s="66"/>
      <c r="I381" s="66"/>
      <c r="J381" s="101"/>
      <c r="K381" s="101"/>
      <c r="L381" s="66"/>
      <c r="M381" s="66"/>
      <c r="N381" s="66"/>
      <c r="O381" s="66"/>
      <c r="P381" s="66"/>
      <c r="Q381" s="66"/>
      <c r="R381" s="66"/>
      <c r="S381" s="66"/>
      <c r="T381" s="66">
        <v>199891</v>
      </c>
      <c r="U381" s="66"/>
      <c r="V381" s="61">
        <v>2019</v>
      </c>
    </row>
    <row r="382" spans="1:56" s="2" customFormat="1" ht="12.75" customHeight="1" x14ac:dyDescent="0.2">
      <c r="A382" s="61">
        <v>11</v>
      </c>
      <c r="B382" s="64" t="s">
        <v>391</v>
      </c>
      <c r="C382" s="66">
        <f>'Раздел 1'!P382</f>
        <v>13668</v>
      </c>
      <c r="D382" s="66"/>
      <c r="E382" s="66"/>
      <c r="F382" s="66"/>
      <c r="G382" s="66"/>
      <c r="H382" s="66"/>
      <c r="I382" s="66"/>
      <c r="J382" s="101"/>
      <c r="K382" s="101"/>
      <c r="L382" s="66"/>
      <c r="M382" s="66"/>
      <c r="N382" s="66"/>
      <c r="O382" s="66"/>
      <c r="P382" s="66"/>
      <c r="Q382" s="66"/>
      <c r="R382" s="66"/>
      <c r="S382" s="66"/>
      <c r="T382" s="66">
        <v>13668</v>
      </c>
      <c r="U382" s="66"/>
      <c r="V382" s="61">
        <v>2019</v>
      </c>
    </row>
    <row r="383" spans="1:56" s="2" customFormat="1" ht="12.75" customHeight="1" x14ac:dyDescent="0.2">
      <c r="A383" s="61">
        <v>12</v>
      </c>
      <c r="B383" s="64" t="s">
        <v>392</v>
      </c>
      <c r="C383" s="66">
        <f>'Раздел 1'!P383</f>
        <v>26702</v>
      </c>
      <c r="D383" s="66"/>
      <c r="E383" s="66"/>
      <c r="F383" s="66"/>
      <c r="G383" s="66"/>
      <c r="H383" s="66"/>
      <c r="I383" s="66"/>
      <c r="J383" s="101"/>
      <c r="K383" s="101"/>
      <c r="L383" s="66"/>
      <c r="M383" s="66"/>
      <c r="N383" s="66"/>
      <c r="O383" s="66"/>
      <c r="P383" s="66"/>
      <c r="Q383" s="66"/>
      <c r="R383" s="66"/>
      <c r="S383" s="66"/>
      <c r="T383" s="66">
        <v>26702</v>
      </c>
      <c r="U383" s="66"/>
      <c r="V383" s="61">
        <v>2019</v>
      </c>
    </row>
    <row r="384" spans="1:56" s="2" customFormat="1" ht="12.75" customHeight="1" x14ac:dyDescent="0.2">
      <c r="A384" s="61">
        <v>13</v>
      </c>
      <c r="B384" s="64" t="s">
        <v>393</v>
      </c>
      <c r="C384" s="66">
        <f>'Раздел 1'!P384</f>
        <v>16320</v>
      </c>
      <c r="D384" s="66"/>
      <c r="E384" s="66"/>
      <c r="F384" s="66"/>
      <c r="G384" s="66"/>
      <c r="H384" s="66"/>
      <c r="I384" s="66"/>
      <c r="J384" s="101"/>
      <c r="K384" s="101"/>
      <c r="L384" s="66"/>
      <c r="M384" s="66"/>
      <c r="N384" s="66"/>
      <c r="O384" s="66"/>
      <c r="P384" s="66"/>
      <c r="Q384" s="66"/>
      <c r="R384" s="66"/>
      <c r="S384" s="66"/>
      <c r="T384" s="66">
        <v>16320</v>
      </c>
      <c r="U384" s="66"/>
      <c r="V384" s="61">
        <v>2019</v>
      </c>
    </row>
    <row r="385" spans="1:56" s="2" customFormat="1" ht="12.75" customHeight="1" x14ac:dyDescent="0.2">
      <c r="A385" s="61">
        <v>14</v>
      </c>
      <c r="B385" s="64" t="s">
        <v>394</v>
      </c>
      <c r="C385" s="66">
        <f>'Раздел 1'!P385</f>
        <v>596077.77060000005</v>
      </c>
      <c r="D385" s="66"/>
      <c r="E385" s="66"/>
      <c r="F385" s="66"/>
      <c r="G385" s="66"/>
      <c r="H385" s="66"/>
      <c r="I385" s="66"/>
      <c r="J385" s="101"/>
      <c r="K385" s="101"/>
      <c r="L385" s="66"/>
      <c r="M385" s="66"/>
      <c r="N385" s="66"/>
      <c r="O385" s="66"/>
      <c r="P385" s="66"/>
      <c r="Q385" s="66"/>
      <c r="R385" s="66"/>
      <c r="S385" s="66"/>
      <c r="T385" s="66">
        <v>596077.77060000005</v>
      </c>
      <c r="U385" s="66"/>
      <c r="V385" s="61">
        <v>2019</v>
      </c>
    </row>
    <row r="386" spans="1:56" s="2" customFormat="1" ht="12.75" customHeight="1" x14ac:dyDescent="0.2">
      <c r="A386" s="61">
        <v>15</v>
      </c>
      <c r="B386" s="64" t="s">
        <v>395</v>
      </c>
      <c r="C386" s="66">
        <f>'Раздел 1'!P386</f>
        <v>75515</v>
      </c>
      <c r="D386" s="66"/>
      <c r="E386" s="66"/>
      <c r="F386" s="66"/>
      <c r="G386" s="66"/>
      <c r="H386" s="66"/>
      <c r="I386" s="66"/>
      <c r="J386" s="101"/>
      <c r="K386" s="101"/>
      <c r="L386" s="66"/>
      <c r="M386" s="66"/>
      <c r="N386" s="66"/>
      <c r="O386" s="66"/>
      <c r="P386" s="66"/>
      <c r="Q386" s="66"/>
      <c r="R386" s="66"/>
      <c r="S386" s="66"/>
      <c r="T386" s="66">
        <v>75515</v>
      </c>
      <c r="U386" s="66"/>
      <c r="V386" s="61">
        <v>2019</v>
      </c>
    </row>
    <row r="387" spans="1:56" s="2" customFormat="1" ht="12.75" customHeight="1" x14ac:dyDescent="0.2">
      <c r="A387" s="61">
        <v>16</v>
      </c>
      <c r="B387" s="64" t="s">
        <v>396</v>
      </c>
      <c r="C387" s="66">
        <f>'Раздел 1'!P387</f>
        <v>48392</v>
      </c>
      <c r="D387" s="66"/>
      <c r="E387" s="66"/>
      <c r="F387" s="66"/>
      <c r="G387" s="66"/>
      <c r="H387" s="66"/>
      <c r="I387" s="66"/>
      <c r="J387" s="101"/>
      <c r="K387" s="101"/>
      <c r="L387" s="66"/>
      <c r="M387" s="66"/>
      <c r="N387" s="66"/>
      <c r="O387" s="66"/>
      <c r="P387" s="66"/>
      <c r="Q387" s="66"/>
      <c r="R387" s="66"/>
      <c r="S387" s="66"/>
      <c r="T387" s="66">
        <v>48392</v>
      </c>
      <c r="U387" s="66"/>
      <c r="V387" s="61">
        <v>2019</v>
      </c>
    </row>
    <row r="388" spans="1:56" s="127" customFormat="1" ht="12.75" customHeight="1" x14ac:dyDescent="0.2">
      <c r="A388" s="245" t="s">
        <v>397</v>
      </c>
      <c r="B388" s="245"/>
      <c r="C388" s="50">
        <f t="shared" ref="C388:U388" si="31">SUM(C372:C387)</f>
        <v>1530520.1573999999</v>
      </c>
      <c r="D388" s="50">
        <f t="shared" si="31"/>
        <v>0</v>
      </c>
      <c r="E388" s="50">
        <f t="shared" si="31"/>
        <v>0</v>
      </c>
      <c r="F388" s="50">
        <f t="shared" si="31"/>
        <v>0</v>
      </c>
      <c r="G388" s="50">
        <f t="shared" si="31"/>
        <v>0</v>
      </c>
      <c r="H388" s="50">
        <f t="shared" si="31"/>
        <v>0</v>
      </c>
      <c r="I388" s="50">
        <f t="shared" si="31"/>
        <v>0</v>
      </c>
      <c r="J388" s="50">
        <f t="shared" si="31"/>
        <v>0</v>
      </c>
      <c r="K388" s="50">
        <f t="shared" si="31"/>
        <v>0</v>
      </c>
      <c r="L388" s="50">
        <f t="shared" si="31"/>
        <v>0</v>
      </c>
      <c r="M388" s="50">
        <f t="shared" si="31"/>
        <v>0</v>
      </c>
      <c r="N388" s="50">
        <f t="shared" si="31"/>
        <v>0</v>
      </c>
      <c r="O388" s="50">
        <f t="shared" si="31"/>
        <v>0</v>
      </c>
      <c r="P388" s="50">
        <f t="shared" si="31"/>
        <v>0</v>
      </c>
      <c r="Q388" s="50">
        <f t="shared" si="31"/>
        <v>0</v>
      </c>
      <c r="R388" s="50">
        <f t="shared" si="31"/>
        <v>0</v>
      </c>
      <c r="S388" s="50">
        <f t="shared" si="31"/>
        <v>0</v>
      </c>
      <c r="T388" s="50">
        <f t="shared" si="31"/>
        <v>1530520.1573999999</v>
      </c>
      <c r="U388" s="50">
        <f t="shared" si="31"/>
        <v>0</v>
      </c>
      <c r="V388" s="45"/>
      <c r="W388" s="107"/>
      <c r="X388" s="107"/>
      <c r="Y388" s="107"/>
      <c r="Z388" s="107"/>
      <c r="AA388" s="107"/>
      <c r="AB388" s="107"/>
      <c r="AC388" s="107"/>
      <c r="AD388" s="107"/>
      <c r="AE388" s="107"/>
      <c r="AF388" s="107"/>
      <c r="AG388" s="107"/>
      <c r="AH388" s="107"/>
      <c r="AI388" s="107"/>
      <c r="AJ388" s="107"/>
      <c r="AK388" s="107"/>
      <c r="AL388" s="107"/>
      <c r="AM388" s="107"/>
      <c r="AN388" s="107"/>
      <c r="AO388" s="107"/>
      <c r="AP388" s="107"/>
      <c r="AQ388" s="107"/>
      <c r="AR388" s="107"/>
      <c r="AS388" s="107"/>
      <c r="AT388" s="107"/>
      <c r="AU388" s="107"/>
      <c r="AV388" s="107"/>
      <c r="AW388" s="107"/>
      <c r="AX388" s="107"/>
      <c r="AY388" s="107"/>
      <c r="AZ388" s="107"/>
      <c r="BA388" s="107"/>
      <c r="BB388" s="107"/>
      <c r="BC388" s="107"/>
      <c r="BD388" s="107"/>
    </row>
    <row r="389" spans="1:56" s="2" customFormat="1" ht="12.75" customHeight="1" x14ac:dyDescent="0.2">
      <c r="A389" s="61">
        <v>1</v>
      </c>
      <c r="B389" s="64" t="s">
        <v>398</v>
      </c>
      <c r="C389" s="66">
        <f t="shared" ref="C389:C398" si="32">D389+E389+F389+G389+H389+I389+K389+M389+O389+Q389+R389+T389+U389+S389</f>
        <v>8956455.75</v>
      </c>
      <c r="D389" s="123">
        <v>395872.05</v>
      </c>
      <c r="E389" s="122">
        <v>662311.52</v>
      </c>
      <c r="F389" s="66"/>
      <c r="G389" s="66"/>
      <c r="H389" s="66"/>
      <c r="I389" s="122"/>
      <c r="J389" s="101"/>
      <c r="K389" s="101"/>
      <c r="L389" s="66">
        <v>704</v>
      </c>
      <c r="M389" s="122">
        <v>4073767.87</v>
      </c>
      <c r="N389" s="66">
        <v>323</v>
      </c>
      <c r="O389" s="123">
        <v>185417.25</v>
      </c>
      <c r="P389" s="66">
        <v>370</v>
      </c>
      <c r="Q389" s="122">
        <v>3293507.31</v>
      </c>
      <c r="R389" s="122"/>
      <c r="S389" s="66"/>
      <c r="T389" s="123">
        <v>161307</v>
      </c>
      <c r="U389" s="123">
        <f>ROUND(0.0214*(D389+E389+F389+G389+H389+I389+M389+O389+R389+S389+Q389),2)</f>
        <v>184272.75</v>
      </c>
      <c r="V389" s="61">
        <v>2020</v>
      </c>
    </row>
    <row r="390" spans="1:56" s="2" customFormat="1" ht="12.75" customHeight="1" x14ac:dyDescent="0.2">
      <c r="A390" s="61">
        <v>2</v>
      </c>
      <c r="B390" s="64" t="s">
        <v>395</v>
      </c>
      <c r="C390" s="66">
        <f t="shared" si="32"/>
        <v>10573871.17</v>
      </c>
      <c r="D390" s="123">
        <v>439022.59</v>
      </c>
      <c r="E390" s="122">
        <v>691011.6</v>
      </c>
      <c r="F390" s="66"/>
      <c r="G390" s="66"/>
      <c r="H390" s="66"/>
      <c r="I390" s="122"/>
      <c r="J390" s="101"/>
      <c r="K390" s="101"/>
      <c r="L390" s="66">
        <v>704</v>
      </c>
      <c r="M390" s="122">
        <v>5108146.01</v>
      </c>
      <c r="N390" s="66"/>
      <c r="O390" s="66"/>
      <c r="P390" s="66">
        <v>540</v>
      </c>
      <c r="Q390" s="122">
        <v>3941640.8</v>
      </c>
      <c r="R390" s="122"/>
      <c r="S390" s="66"/>
      <c r="T390" s="66">
        <v>176202</v>
      </c>
      <c r="U390" s="123">
        <f>ROUND(0.0214*(D390+E390+F390+G390+H390+I390+M390+O390+R390+S390+Q390),2)</f>
        <v>217848.17</v>
      </c>
      <c r="V390" s="61">
        <v>2020</v>
      </c>
    </row>
    <row r="391" spans="1:56" s="2" customFormat="1" ht="12.75" customHeight="1" x14ac:dyDescent="0.2">
      <c r="A391" s="61">
        <v>3</v>
      </c>
      <c r="B391" s="64" t="s">
        <v>399</v>
      </c>
      <c r="C391" s="66">
        <f t="shared" si="32"/>
        <v>5439269.4100000001</v>
      </c>
      <c r="D391" s="123">
        <v>309154</v>
      </c>
      <c r="E391" s="66"/>
      <c r="F391" s="66"/>
      <c r="G391" s="66"/>
      <c r="H391" s="66"/>
      <c r="I391" s="122"/>
      <c r="J391" s="101"/>
      <c r="K391" s="101"/>
      <c r="L391" s="66">
        <v>270</v>
      </c>
      <c r="M391" s="122">
        <v>2906967</v>
      </c>
      <c r="N391" s="66"/>
      <c r="O391" s="66"/>
      <c r="P391" s="66">
        <v>335</v>
      </c>
      <c r="Q391" s="122">
        <v>2028387</v>
      </c>
      <c r="R391" s="122"/>
      <c r="S391" s="66"/>
      <c r="T391" s="123">
        <v>96558</v>
      </c>
      <c r="U391" s="66">
        <v>98203.41</v>
      </c>
      <c r="V391" s="61">
        <v>2020</v>
      </c>
    </row>
    <row r="392" spans="1:56" s="2" customFormat="1" ht="12.75" customHeight="1" x14ac:dyDescent="0.2">
      <c r="A392" s="61">
        <v>4</v>
      </c>
      <c r="B392" s="129" t="s">
        <v>389</v>
      </c>
      <c r="C392" s="66">
        <f t="shared" si="32"/>
        <v>13164436.130000001</v>
      </c>
      <c r="D392" s="123">
        <v>613173</v>
      </c>
      <c r="E392" s="122">
        <v>1463439</v>
      </c>
      <c r="F392" s="66"/>
      <c r="G392" s="238">
        <v>901537</v>
      </c>
      <c r="H392" s="66"/>
      <c r="I392" s="122">
        <v>903634</v>
      </c>
      <c r="J392" s="101"/>
      <c r="K392" s="101"/>
      <c r="L392" s="66">
        <v>631</v>
      </c>
      <c r="M392" s="122">
        <v>5201375</v>
      </c>
      <c r="N392" s="66"/>
      <c r="O392" s="66"/>
      <c r="P392" s="66">
        <v>480</v>
      </c>
      <c r="Q392" s="122">
        <v>3839305</v>
      </c>
      <c r="R392" s="122"/>
      <c r="S392" s="66"/>
      <c r="T392" s="66"/>
      <c r="U392" s="66">
        <v>241973.13</v>
      </c>
      <c r="V392" s="61">
        <v>2020</v>
      </c>
    </row>
    <row r="393" spans="1:56" s="2" customFormat="1" ht="12.75" customHeight="1" x14ac:dyDescent="0.2">
      <c r="A393" s="61">
        <v>5</v>
      </c>
      <c r="B393" s="64" t="s">
        <v>388</v>
      </c>
      <c r="C393" s="66">
        <f t="shared" si="32"/>
        <v>13008511.09</v>
      </c>
      <c r="D393" s="123">
        <v>491809</v>
      </c>
      <c r="E393" s="122">
        <v>1515823</v>
      </c>
      <c r="F393" s="66"/>
      <c r="G393" s="122">
        <v>843453</v>
      </c>
      <c r="H393" s="66"/>
      <c r="I393" s="122">
        <v>923609</v>
      </c>
      <c r="J393" s="101"/>
      <c r="K393" s="101"/>
      <c r="L393" s="66">
        <v>630</v>
      </c>
      <c r="M393" s="122">
        <v>6199920</v>
      </c>
      <c r="N393" s="66"/>
      <c r="O393" s="66"/>
      <c r="P393" s="66">
        <v>490</v>
      </c>
      <c r="Q393" s="122">
        <v>2794790</v>
      </c>
      <c r="R393" s="122"/>
      <c r="S393" s="66"/>
      <c r="T393" s="66"/>
      <c r="U393" s="66">
        <v>239107.09</v>
      </c>
      <c r="V393" s="61">
        <v>2020</v>
      </c>
    </row>
    <row r="394" spans="1:56" s="2" customFormat="1" ht="12.75" customHeight="1" x14ac:dyDescent="0.2">
      <c r="A394" s="61">
        <v>6</v>
      </c>
      <c r="B394" s="64" t="s">
        <v>400</v>
      </c>
      <c r="C394" s="66">
        <f t="shared" si="32"/>
        <v>383287.61700000003</v>
      </c>
      <c r="D394" s="66"/>
      <c r="E394" s="66"/>
      <c r="F394" s="66"/>
      <c r="G394" s="66"/>
      <c r="H394" s="66"/>
      <c r="I394" s="66"/>
      <c r="J394" s="101"/>
      <c r="K394" s="101"/>
      <c r="L394" s="66"/>
      <c r="M394" s="66"/>
      <c r="N394" s="66"/>
      <c r="O394" s="66"/>
      <c r="P394" s="66"/>
      <c r="Q394" s="66"/>
      <c r="R394" s="66"/>
      <c r="S394" s="66"/>
      <c r="T394" s="66">
        <v>383287.61700000003</v>
      </c>
      <c r="U394" s="66"/>
      <c r="V394" s="61">
        <v>2020</v>
      </c>
    </row>
    <row r="395" spans="1:56" s="2" customFormat="1" ht="12.75" customHeight="1" x14ac:dyDescent="0.2">
      <c r="A395" s="61">
        <v>7</v>
      </c>
      <c r="B395" s="64" t="s">
        <v>402</v>
      </c>
      <c r="C395" s="66">
        <f t="shared" si="32"/>
        <v>241298.0802</v>
      </c>
      <c r="D395" s="66"/>
      <c r="E395" s="66"/>
      <c r="F395" s="66"/>
      <c r="G395" s="66"/>
      <c r="H395" s="66"/>
      <c r="I395" s="66"/>
      <c r="J395" s="101"/>
      <c r="K395" s="101"/>
      <c r="L395" s="66"/>
      <c r="M395" s="66"/>
      <c r="N395" s="66"/>
      <c r="O395" s="66"/>
      <c r="P395" s="66"/>
      <c r="Q395" s="66"/>
      <c r="R395" s="66"/>
      <c r="S395" s="66"/>
      <c r="T395" s="66">
        <v>241298.0802</v>
      </c>
      <c r="U395" s="66"/>
      <c r="V395" s="61">
        <v>2020</v>
      </c>
    </row>
    <row r="396" spans="1:56" s="2" customFormat="1" ht="12.75" customHeight="1" x14ac:dyDescent="0.2">
      <c r="A396" s="61">
        <v>8</v>
      </c>
      <c r="B396" s="64" t="s">
        <v>403</v>
      </c>
      <c r="C396" s="66">
        <f t="shared" si="32"/>
        <v>13520951.859999999</v>
      </c>
      <c r="D396" s="123">
        <v>1831154.65</v>
      </c>
      <c r="E396" s="122">
        <v>1908351.41</v>
      </c>
      <c r="F396" s="66"/>
      <c r="G396" s="122">
        <v>1234229.07</v>
      </c>
      <c r="H396" s="66"/>
      <c r="I396" s="122">
        <v>577001.43000000005</v>
      </c>
      <c r="J396" s="101"/>
      <c r="K396" s="101"/>
      <c r="L396" s="66">
        <v>688</v>
      </c>
      <c r="M396" s="122">
        <v>5324999.5199999996</v>
      </c>
      <c r="N396" s="66"/>
      <c r="O396" s="123"/>
      <c r="P396" s="66">
        <v>610</v>
      </c>
      <c r="Q396" s="122">
        <v>1987871.66</v>
      </c>
      <c r="R396" s="122">
        <v>270917.26</v>
      </c>
      <c r="S396" s="66"/>
      <c r="T396" s="123">
        <v>126658.81</v>
      </c>
      <c r="U396" s="123">
        <v>259768.05</v>
      </c>
      <c r="V396" s="61">
        <v>2020</v>
      </c>
    </row>
    <row r="397" spans="1:56" s="2" customFormat="1" ht="12.75" customHeight="1" x14ac:dyDescent="0.2">
      <c r="A397" s="61">
        <v>9</v>
      </c>
      <c r="B397" s="64" t="s">
        <v>404</v>
      </c>
      <c r="C397" s="66">
        <f t="shared" si="32"/>
        <v>17347</v>
      </c>
      <c r="D397" s="66"/>
      <c r="E397" s="66"/>
      <c r="F397" s="66"/>
      <c r="G397" s="66"/>
      <c r="H397" s="66"/>
      <c r="I397" s="66"/>
      <c r="J397" s="101"/>
      <c r="K397" s="101"/>
      <c r="L397" s="66"/>
      <c r="M397" s="66"/>
      <c r="N397" s="66"/>
      <c r="O397" s="66"/>
      <c r="P397" s="66"/>
      <c r="Q397" s="66"/>
      <c r="R397" s="66"/>
      <c r="S397" s="66"/>
      <c r="T397" s="66">
        <v>17347</v>
      </c>
      <c r="U397" s="66"/>
      <c r="V397" s="61">
        <v>2020</v>
      </c>
    </row>
    <row r="398" spans="1:56" s="72" customFormat="1" ht="12.75" customHeight="1" x14ac:dyDescent="0.2">
      <c r="A398" s="61">
        <v>10</v>
      </c>
      <c r="B398" s="64" t="s">
        <v>390</v>
      </c>
      <c r="C398" s="66">
        <f t="shared" si="32"/>
        <v>15526965.51</v>
      </c>
      <c r="D398" s="66">
        <v>1172528.3700000001</v>
      </c>
      <c r="E398" s="66">
        <v>3030733.4</v>
      </c>
      <c r="F398" s="66"/>
      <c r="G398" s="66">
        <v>1243872.81</v>
      </c>
      <c r="H398" s="66"/>
      <c r="I398" s="66">
        <v>496082.45</v>
      </c>
      <c r="J398" s="101"/>
      <c r="K398" s="101"/>
      <c r="L398" s="66">
        <v>1104</v>
      </c>
      <c r="M398" s="66">
        <v>5616116.1500000004</v>
      </c>
      <c r="N398" s="66">
        <v>874</v>
      </c>
      <c r="O398" s="66">
        <v>1339506.5900000001</v>
      </c>
      <c r="P398" s="66">
        <v>1300</v>
      </c>
      <c r="Q398" s="66">
        <v>2296301.89</v>
      </c>
      <c r="R398" s="66"/>
      <c r="S398" s="66"/>
      <c r="T398" s="66"/>
      <c r="U398" s="66">
        <v>331823.84999999998</v>
      </c>
      <c r="V398" s="61">
        <v>2020</v>
      </c>
    </row>
    <row r="399" spans="1:56" s="127" customFormat="1" ht="12.75" customHeight="1" x14ac:dyDescent="0.2">
      <c r="A399" s="245" t="s">
        <v>405</v>
      </c>
      <c r="B399" s="245"/>
      <c r="C399" s="50">
        <f t="shared" ref="C399:U399" si="33">SUM(C389:C398)</f>
        <v>80832393.617200002</v>
      </c>
      <c r="D399" s="50">
        <f t="shared" si="33"/>
        <v>5252713.66</v>
      </c>
      <c r="E399" s="50">
        <f t="shared" si="33"/>
        <v>9271669.9299999997</v>
      </c>
      <c r="F399" s="50">
        <f t="shared" si="33"/>
        <v>0</v>
      </c>
      <c r="G399" s="50">
        <f t="shared" si="33"/>
        <v>4223091.8800000008</v>
      </c>
      <c r="H399" s="50">
        <f t="shared" si="33"/>
        <v>0</v>
      </c>
      <c r="I399" s="50">
        <f t="shared" si="33"/>
        <v>2900326.8800000004</v>
      </c>
      <c r="J399" s="50">
        <f t="shared" si="33"/>
        <v>0</v>
      </c>
      <c r="K399" s="50">
        <f t="shared" si="33"/>
        <v>0</v>
      </c>
      <c r="L399" s="50">
        <f t="shared" si="33"/>
        <v>4731</v>
      </c>
      <c r="M399" s="50">
        <f t="shared" si="33"/>
        <v>34431291.549999997</v>
      </c>
      <c r="N399" s="50">
        <f t="shared" si="33"/>
        <v>1197</v>
      </c>
      <c r="O399" s="50">
        <f t="shared" si="33"/>
        <v>1524923.84</v>
      </c>
      <c r="P399" s="50">
        <f t="shared" si="33"/>
        <v>4125</v>
      </c>
      <c r="Q399" s="50">
        <f t="shared" si="33"/>
        <v>20181803.66</v>
      </c>
      <c r="R399" s="50">
        <f t="shared" si="33"/>
        <v>270917.26</v>
      </c>
      <c r="S399" s="50">
        <f t="shared" si="33"/>
        <v>0</v>
      </c>
      <c r="T399" s="50">
        <f t="shared" si="33"/>
        <v>1202658.5072000001</v>
      </c>
      <c r="U399" s="50">
        <f t="shared" si="33"/>
        <v>1572996.4500000002</v>
      </c>
      <c r="V399" s="45"/>
      <c r="W399" s="107"/>
      <c r="X399" s="107"/>
      <c r="Y399" s="107"/>
      <c r="Z399" s="107"/>
      <c r="AA399" s="107"/>
      <c r="AB399" s="107"/>
      <c r="AC399" s="107"/>
      <c r="AD399" s="107"/>
      <c r="AE399" s="107"/>
      <c r="AF399" s="107"/>
      <c r="AG399" s="107"/>
      <c r="AH399" s="107"/>
      <c r="AI399" s="107"/>
      <c r="AJ399" s="107"/>
      <c r="AK399" s="107"/>
      <c r="AL399" s="107"/>
      <c r="AM399" s="107"/>
      <c r="AN399" s="107"/>
      <c r="AO399" s="107"/>
      <c r="AP399" s="107"/>
      <c r="AQ399" s="107"/>
      <c r="AR399" s="107"/>
      <c r="AS399" s="107"/>
      <c r="AT399" s="107"/>
      <c r="AU399" s="107"/>
      <c r="AV399" s="107"/>
      <c r="AW399" s="107"/>
      <c r="AX399" s="107"/>
      <c r="AY399" s="107"/>
      <c r="AZ399" s="107"/>
      <c r="BA399" s="107"/>
      <c r="BB399" s="107"/>
      <c r="BC399" s="107"/>
      <c r="BD399" s="107"/>
    </row>
    <row r="400" spans="1:56" s="2" customFormat="1" ht="12.75" customHeight="1" x14ac:dyDescent="0.2">
      <c r="A400" s="61">
        <v>1</v>
      </c>
      <c r="B400" s="64" t="s">
        <v>406</v>
      </c>
      <c r="C400" s="66">
        <v>70196</v>
      </c>
      <c r="D400" s="66"/>
      <c r="E400" s="66"/>
      <c r="F400" s="66"/>
      <c r="G400" s="66"/>
      <c r="H400" s="66"/>
      <c r="I400" s="66"/>
      <c r="J400" s="101"/>
      <c r="K400" s="101"/>
      <c r="L400" s="66"/>
      <c r="M400" s="66"/>
      <c r="N400" s="66"/>
      <c r="O400" s="66"/>
      <c r="P400" s="66">
        <v>270</v>
      </c>
      <c r="Q400" s="66"/>
      <c r="R400" s="66"/>
      <c r="S400" s="66"/>
      <c r="T400" s="66">
        <v>70196</v>
      </c>
      <c r="U400" s="66"/>
      <c r="V400" s="61">
        <v>2021</v>
      </c>
    </row>
    <row r="401" spans="1:56" s="2" customFormat="1" ht="12.75" customHeight="1" x14ac:dyDescent="0.2">
      <c r="A401" s="61">
        <v>2</v>
      </c>
      <c r="B401" s="64" t="s">
        <v>407</v>
      </c>
      <c r="C401" s="66">
        <f>'Раздел 1'!P401</f>
        <v>149782.32</v>
      </c>
      <c r="D401" s="66"/>
      <c r="E401" s="66"/>
      <c r="F401" s="66"/>
      <c r="G401" s="66"/>
      <c r="H401" s="66"/>
      <c r="I401" s="66"/>
      <c r="J401" s="101"/>
      <c r="K401" s="101"/>
      <c r="L401" s="66"/>
      <c r="M401" s="66"/>
      <c r="N401" s="66"/>
      <c r="O401" s="66"/>
      <c r="P401" s="66"/>
      <c r="Q401" s="66"/>
      <c r="R401" s="66"/>
      <c r="S401" s="66"/>
      <c r="T401" s="66">
        <v>149782.32</v>
      </c>
      <c r="U401" s="66"/>
      <c r="V401" s="61">
        <v>2021</v>
      </c>
    </row>
    <row r="402" spans="1:56" s="2" customFormat="1" ht="12.75" customHeight="1" x14ac:dyDescent="0.2">
      <c r="A402" s="61">
        <v>3</v>
      </c>
      <c r="B402" s="64" t="s">
        <v>409</v>
      </c>
      <c r="C402" s="66">
        <f>'Раздел 1'!P402</f>
        <v>380217.05</v>
      </c>
      <c r="D402" s="66"/>
      <c r="E402" s="66"/>
      <c r="F402" s="66"/>
      <c r="G402" s="66"/>
      <c r="H402" s="66"/>
      <c r="I402" s="66"/>
      <c r="J402" s="101"/>
      <c r="K402" s="101"/>
      <c r="L402" s="66"/>
      <c r="M402" s="66"/>
      <c r="N402" s="66"/>
      <c r="O402" s="66"/>
      <c r="P402" s="66"/>
      <c r="Q402" s="66"/>
      <c r="R402" s="66"/>
      <c r="S402" s="66"/>
      <c r="T402" s="66">
        <v>380217.05</v>
      </c>
      <c r="U402" s="66"/>
      <c r="V402" s="61">
        <v>2021</v>
      </c>
    </row>
    <row r="403" spans="1:56" s="2" customFormat="1" ht="12.75" customHeight="1" x14ac:dyDescent="0.2">
      <c r="A403" s="61">
        <v>4</v>
      </c>
      <c r="B403" s="64" t="s">
        <v>410</v>
      </c>
      <c r="C403" s="66">
        <f>'Раздел 1'!P403</f>
        <v>351940.98</v>
      </c>
      <c r="D403" s="66"/>
      <c r="E403" s="66"/>
      <c r="F403" s="66"/>
      <c r="G403" s="66"/>
      <c r="H403" s="66"/>
      <c r="I403" s="66"/>
      <c r="J403" s="101"/>
      <c r="K403" s="101"/>
      <c r="L403" s="66"/>
      <c r="M403" s="66"/>
      <c r="N403" s="66"/>
      <c r="O403" s="66"/>
      <c r="P403" s="66"/>
      <c r="Q403" s="66"/>
      <c r="R403" s="66"/>
      <c r="S403" s="66"/>
      <c r="T403" s="66">
        <v>351940.98</v>
      </c>
      <c r="U403" s="66"/>
      <c r="V403" s="61">
        <v>2021</v>
      </c>
    </row>
    <row r="404" spans="1:56" s="2" customFormat="1" ht="12.75" customHeight="1" x14ac:dyDescent="0.2">
      <c r="A404" s="61">
        <v>5</v>
      </c>
      <c r="B404" s="64" t="s">
        <v>411</v>
      </c>
      <c r="C404" s="66">
        <f>'Раздел 1'!P404</f>
        <v>205013</v>
      </c>
      <c r="D404" s="66"/>
      <c r="E404" s="66"/>
      <c r="F404" s="66"/>
      <c r="G404" s="66"/>
      <c r="H404" s="66"/>
      <c r="I404" s="66"/>
      <c r="J404" s="101"/>
      <c r="K404" s="101"/>
      <c r="L404" s="66"/>
      <c r="M404" s="66"/>
      <c r="N404" s="66"/>
      <c r="O404" s="66"/>
      <c r="P404" s="66"/>
      <c r="Q404" s="66"/>
      <c r="R404" s="66"/>
      <c r="S404" s="66"/>
      <c r="T404" s="66">
        <v>205013</v>
      </c>
      <c r="U404" s="66"/>
      <c r="V404" s="61">
        <v>2021</v>
      </c>
    </row>
    <row r="405" spans="1:56" s="127" customFormat="1" ht="12.75" customHeight="1" x14ac:dyDescent="0.2">
      <c r="A405" s="245" t="s">
        <v>412</v>
      </c>
      <c r="B405" s="245"/>
      <c r="C405" s="50">
        <f t="shared" ref="C405:U405" si="34">SUM(C400:C404)</f>
        <v>1157149.3500000001</v>
      </c>
      <c r="D405" s="50">
        <f t="shared" si="34"/>
        <v>0</v>
      </c>
      <c r="E405" s="50">
        <f t="shared" si="34"/>
        <v>0</v>
      </c>
      <c r="F405" s="50">
        <f t="shared" si="34"/>
        <v>0</v>
      </c>
      <c r="G405" s="50">
        <f t="shared" si="34"/>
        <v>0</v>
      </c>
      <c r="H405" s="50">
        <f t="shared" si="34"/>
        <v>0</v>
      </c>
      <c r="I405" s="50">
        <f t="shared" si="34"/>
        <v>0</v>
      </c>
      <c r="J405" s="50">
        <f t="shared" si="34"/>
        <v>0</v>
      </c>
      <c r="K405" s="50">
        <f t="shared" si="34"/>
        <v>0</v>
      </c>
      <c r="L405" s="50">
        <f t="shared" si="34"/>
        <v>0</v>
      </c>
      <c r="M405" s="50">
        <f t="shared" si="34"/>
        <v>0</v>
      </c>
      <c r="N405" s="50">
        <f t="shared" si="34"/>
        <v>0</v>
      </c>
      <c r="O405" s="50">
        <f t="shared" si="34"/>
        <v>0</v>
      </c>
      <c r="P405" s="50">
        <f t="shared" si="34"/>
        <v>270</v>
      </c>
      <c r="Q405" s="50">
        <f t="shared" si="34"/>
        <v>0</v>
      </c>
      <c r="R405" s="50">
        <f t="shared" si="34"/>
        <v>0</v>
      </c>
      <c r="S405" s="50">
        <f t="shared" si="34"/>
        <v>0</v>
      </c>
      <c r="T405" s="50">
        <f t="shared" si="34"/>
        <v>1157149.3500000001</v>
      </c>
      <c r="U405" s="50">
        <f t="shared" si="34"/>
        <v>0</v>
      </c>
      <c r="V405" s="45"/>
      <c r="W405" s="107"/>
      <c r="X405" s="107"/>
      <c r="Y405" s="107"/>
      <c r="Z405" s="107"/>
      <c r="AA405" s="107"/>
      <c r="AB405" s="107"/>
      <c r="AC405" s="107"/>
      <c r="AD405" s="107"/>
      <c r="AE405" s="107"/>
      <c r="AF405" s="107"/>
      <c r="AG405" s="107"/>
      <c r="AH405" s="107"/>
      <c r="AI405" s="107"/>
      <c r="AJ405" s="107"/>
      <c r="AK405" s="107"/>
      <c r="AL405" s="107"/>
      <c r="AM405" s="107"/>
      <c r="AN405" s="107"/>
      <c r="AO405" s="107"/>
      <c r="AP405" s="107"/>
      <c r="AQ405" s="107"/>
      <c r="AR405" s="107"/>
      <c r="AS405" s="107"/>
      <c r="AT405" s="107"/>
      <c r="AU405" s="107"/>
      <c r="AV405" s="107"/>
      <c r="AW405" s="107"/>
      <c r="AX405" s="107"/>
      <c r="AY405" s="107"/>
      <c r="AZ405" s="107"/>
      <c r="BA405" s="107"/>
      <c r="BB405" s="107"/>
      <c r="BC405" s="107"/>
      <c r="BD405" s="107"/>
    </row>
    <row r="406" spans="1:56" s="126" customFormat="1" ht="12.75" customHeight="1" x14ac:dyDescent="0.2">
      <c r="A406" s="244" t="s">
        <v>413</v>
      </c>
      <c r="B406" s="244"/>
      <c r="C406" s="30">
        <f t="shared" ref="C406:U406" si="35">C388+C399+C405</f>
        <v>83520063.124599993</v>
      </c>
      <c r="D406" s="30">
        <f t="shared" si="35"/>
        <v>5252713.66</v>
      </c>
      <c r="E406" s="30">
        <f t="shared" si="35"/>
        <v>9271669.9299999997</v>
      </c>
      <c r="F406" s="30">
        <f t="shared" si="35"/>
        <v>0</v>
      </c>
      <c r="G406" s="30">
        <f t="shared" si="35"/>
        <v>4223091.8800000008</v>
      </c>
      <c r="H406" s="30">
        <f t="shared" si="35"/>
        <v>0</v>
      </c>
      <c r="I406" s="30">
        <f t="shared" si="35"/>
        <v>2900326.8800000004</v>
      </c>
      <c r="J406" s="30">
        <f t="shared" si="35"/>
        <v>0</v>
      </c>
      <c r="K406" s="30">
        <f t="shared" si="35"/>
        <v>0</v>
      </c>
      <c r="L406" s="30">
        <f t="shared" si="35"/>
        <v>4731</v>
      </c>
      <c r="M406" s="30">
        <f t="shared" si="35"/>
        <v>34431291.549999997</v>
      </c>
      <c r="N406" s="30">
        <f t="shared" si="35"/>
        <v>1197</v>
      </c>
      <c r="O406" s="30">
        <f t="shared" si="35"/>
        <v>1524923.84</v>
      </c>
      <c r="P406" s="30">
        <f t="shared" si="35"/>
        <v>4395</v>
      </c>
      <c r="Q406" s="30">
        <f t="shared" si="35"/>
        <v>20181803.66</v>
      </c>
      <c r="R406" s="30">
        <f t="shared" si="35"/>
        <v>270917.26</v>
      </c>
      <c r="S406" s="30">
        <f t="shared" si="35"/>
        <v>0</v>
      </c>
      <c r="T406" s="30">
        <f t="shared" si="35"/>
        <v>3890328.0145999999</v>
      </c>
      <c r="U406" s="30">
        <f t="shared" si="35"/>
        <v>1572996.4500000002</v>
      </c>
      <c r="V406" s="29"/>
      <c r="W406" s="107"/>
      <c r="X406" s="107"/>
      <c r="Y406" s="107"/>
      <c r="Z406" s="107"/>
      <c r="AA406" s="107"/>
      <c r="AB406" s="107"/>
      <c r="AC406" s="107"/>
      <c r="AD406" s="107"/>
      <c r="AE406" s="107"/>
      <c r="AF406" s="107"/>
      <c r="AG406" s="107"/>
      <c r="AH406" s="107"/>
      <c r="AI406" s="107"/>
      <c r="AJ406" s="107"/>
      <c r="AK406" s="107"/>
      <c r="AL406" s="107"/>
      <c r="AM406" s="107"/>
      <c r="AN406" s="107"/>
      <c r="AO406" s="107"/>
      <c r="AP406" s="107"/>
      <c r="AQ406" s="107"/>
      <c r="AR406" s="107"/>
      <c r="AS406" s="107"/>
      <c r="AT406" s="107"/>
      <c r="AU406" s="107"/>
      <c r="AV406" s="107"/>
      <c r="AW406" s="107"/>
      <c r="AX406" s="107"/>
      <c r="AY406" s="107"/>
      <c r="AZ406" s="107"/>
      <c r="BA406" s="107"/>
      <c r="BB406" s="107"/>
      <c r="BC406" s="107"/>
      <c r="BD406" s="107"/>
    </row>
    <row r="407" spans="1:56" s="2" customFormat="1" ht="12.75" customHeight="1" x14ac:dyDescent="0.2">
      <c r="A407" s="256" t="s">
        <v>414</v>
      </c>
      <c r="B407" s="256"/>
      <c r="C407" s="66"/>
      <c r="D407" s="66"/>
      <c r="E407" s="66"/>
      <c r="F407" s="66"/>
      <c r="G407" s="66"/>
      <c r="H407" s="66"/>
      <c r="I407" s="66"/>
      <c r="J407" s="101"/>
      <c r="K407" s="101"/>
      <c r="L407" s="66"/>
      <c r="M407" s="66"/>
      <c r="N407" s="66"/>
      <c r="O407" s="66"/>
      <c r="P407" s="66"/>
      <c r="Q407" s="66"/>
      <c r="R407" s="66"/>
      <c r="S407" s="66"/>
      <c r="T407" s="66"/>
      <c r="U407" s="66"/>
      <c r="V407" s="61"/>
    </row>
    <row r="408" spans="1:56" s="2" customFormat="1" ht="12.75" customHeight="1" x14ac:dyDescent="0.2">
      <c r="A408" s="61">
        <v>1</v>
      </c>
      <c r="B408" s="64" t="s">
        <v>415</v>
      </c>
      <c r="C408" s="66">
        <f>'Раздел 1'!P408</f>
        <v>49346</v>
      </c>
      <c r="D408" s="66"/>
      <c r="E408" s="66"/>
      <c r="F408" s="66"/>
      <c r="G408" s="66"/>
      <c r="H408" s="66"/>
      <c r="I408" s="66"/>
      <c r="J408" s="101"/>
      <c r="K408" s="101"/>
      <c r="L408" s="66"/>
      <c r="M408" s="66"/>
      <c r="N408" s="66"/>
      <c r="O408" s="66"/>
      <c r="P408" s="66"/>
      <c r="Q408" s="66"/>
      <c r="R408" s="66"/>
      <c r="S408" s="66"/>
      <c r="T408" s="66">
        <v>49346</v>
      </c>
      <c r="U408" s="66"/>
      <c r="V408" s="61">
        <v>2019</v>
      </c>
    </row>
    <row r="409" spans="1:56" s="2" customFormat="1" ht="12.75" customHeight="1" x14ac:dyDescent="0.2">
      <c r="A409" s="61">
        <v>2</v>
      </c>
      <c r="B409" s="64" t="s">
        <v>416</v>
      </c>
      <c r="C409" s="66">
        <f>'Раздел 1'!P409</f>
        <v>23758</v>
      </c>
      <c r="D409" s="66"/>
      <c r="E409" s="66"/>
      <c r="F409" s="66"/>
      <c r="G409" s="66"/>
      <c r="H409" s="66"/>
      <c r="I409" s="66"/>
      <c r="J409" s="101"/>
      <c r="K409" s="101"/>
      <c r="L409" s="66"/>
      <c r="M409" s="66"/>
      <c r="N409" s="66"/>
      <c r="O409" s="66"/>
      <c r="P409" s="66"/>
      <c r="Q409" s="66"/>
      <c r="R409" s="66"/>
      <c r="S409" s="66"/>
      <c r="T409" s="66">
        <v>23758</v>
      </c>
      <c r="U409" s="66"/>
      <c r="V409" s="61">
        <v>2019</v>
      </c>
    </row>
    <row r="410" spans="1:56" s="2" customFormat="1" ht="12.75" customHeight="1" x14ac:dyDescent="0.2">
      <c r="A410" s="61">
        <v>3</v>
      </c>
      <c r="B410" s="64" t="s">
        <v>417</v>
      </c>
      <c r="C410" s="66">
        <f>'Раздел 1'!P410</f>
        <v>16348</v>
      </c>
      <c r="D410" s="66"/>
      <c r="E410" s="66"/>
      <c r="F410" s="66"/>
      <c r="G410" s="66"/>
      <c r="H410" s="66"/>
      <c r="I410" s="66"/>
      <c r="J410" s="101"/>
      <c r="K410" s="101"/>
      <c r="L410" s="66"/>
      <c r="M410" s="66"/>
      <c r="N410" s="66"/>
      <c r="O410" s="66"/>
      <c r="P410" s="66"/>
      <c r="Q410" s="66"/>
      <c r="R410" s="66"/>
      <c r="S410" s="66"/>
      <c r="T410" s="66">
        <v>16348</v>
      </c>
      <c r="U410" s="66"/>
      <c r="V410" s="61">
        <v>2019</v>
      </c>
    </row>
    <row r="411" spans="1:56" s="2" customFormat="1" ht="12.75" customHeight="1" x14ac:dyDescent="0.2">
      <c r="A411" s="61">
        <v>4</v>
      </c>
      <c r="B411" s="64" t="s">
        <v>418</v>
      </c>
      <c r="C411" s="66">
        <f>'Раздел 1'!P411</f>
        <v>17129</v>
      </c>
      <c r="D411" s="66"/>
      <c r="E411" s="66"/>
      <c r="F411" s="66"/>
      <c r="G411" s="66"/>
      <c r="H411" s="66"/>
      <c r="I411" s="66"/>
      <c r="J411" s="101"/>
      <c r="K411" s="101"/>
      <c r="L411" s="66"/>
      <c r="M411" s="66"/>
      <c r="N411" s="66"/>
      <c r="O411" s="66"/>
      <c r="P411" s="66"/>
      <c r="Q411" s="66"/>
      <c r="R411" s="66"/>
      <c r="S411" s="66"/>
      <c r="T411" s="66">
        <v>17129</v>
      </c>
      <c r="U411" s="66"/>
      <c r="V411" s="61">
        <v>2019</v>
      </c>
    </row>
    <row r="412" spans="1:56" s="2" customFormat="1" ht="12.75" customHeight="1" x14ac:dyDescent="0.2">
      <c r="A412" s="61">
        <v>5</v>
      </c>
      <c r="B412" s="64" t="s">
        <v>419</v>
      </c>
      <c r="C412" s="66">
        <f>'Раздел 1'!P412</f>
        <v>23758</v>
      </c>
      <c r="D412" s="66"/>
      <c r="E412" s="66"/>
      <c r="F412" s="66"/>
      <c r="G412" s="66"/>
      <c r="H412" s="66"/>
      <c r="I412" s="66"/>
      <c r="J412" s="101"/>
      <c r="K412" s="101"/>
      <c r="L412" s="66"/>
      <c r="M412" s="66"/>
      <c r="N412" s="66"/>
      <c r="O412" s="66"/>
      <c r="P412" s="66"/>
      <c r="Q412" s="66"/>
      <c r="R412" s="66"/>
      <c r="S412" s="66"/>
      <c r="T412" s="66">
        <v>23758</v>
      </c>
      <c r="U412" s="66"/>
      <c r="V412" s="61">
        <v>2019</v>
      </c>
    </row>
    <row r="413" spans="1:56" s="2" customFormat="1" ht="12.75" customHeight="1" x14ac:dyDescent="0.2">
      <c r="A413" s="61">
        <v>6</v>
      </c>
      <c r="B413" s="64" t="s">
        <v>420</v>
      </c>
      <c r="C413" s="66">
        <f>'Раздел 1'!P413</f>
        <v>8743.2000000000007</v>
      </c>
      <c r="D413" s="66"/>
      <c r="E413" s="66"/>
      <c r="F413" s="66"/>
      <c r="G413" s="66"/>
      <c r="H413" s="66"/>
      <c r="I413" s="66"/>
      <c r="J413" s="101"/>
      <c r="K413" s="101"/>
      <c r="L413" s="66"/>
      <c r="M413" s="66"/>
      <c r="N413" s="66"/>
      <c r="O413" s="66"/>
      <c r="P413" s="66"/>
      <c r="Q413" s="66"/>
      <c r="R413" s="66"/>
      <c r="S413" s="66"/>
      <c r="T413" s="66">
        <v>8743.2000000000007</v>
      </c>
      <c r="U413" s="66"/>
      <c r="V413" s="61">
        <v>2019</v>
      </c>
    </row>
    <row r="414" spans="1:56" s="2" customFormat="1" ht="12.75" customHeight="1" x14ac:dyDescent="0.2">
      <c r="A414" s="61">
        <v>7</v>
      </c>
      <c r="B414" s="64" t="s">
        <v>421</v>
      </c>
      <c r="C414" s="66">
        <f>'Раздел 1'!P414</f>
        <v>118320</v>
      </c>
      <c r="D414" s="66"/>
      <c r="E414" s="66"/>
      <c r="F414" s="66"/>
      <c r="G414" s="66"/>
      <c r="H414" s="66"/>
      <c r="I414" s="66"/>
      <c r="J414" s="101"/>
      <c r="K414" s="101"/>
      <c r="L414" s="66"/>
      <c r="M414" s="66"/>
      <c r="N414" s="66"/>
      <c r="O414" s="66"/>
      <c r="P414" s="66"/>
      <c r="Q414" s="66"/>
      <c r="R414" s="66"/>
      <c r="S414" s="66"/>
      <c r="T414" s="66">
        <v>118320</v>
      </c>
      <c r="U414" s="66"/>
      <c r="V414" s="61">
        <v>2019</v>
      </c>
    </row>
    <row r="415" spans="1:56" s="121" customFormat="1" ht="12.75" customHeight="1" x14ac:dyDescent="0.2">
      <c r="A415" s="61">
        <v>8</v>
      </c>
      <c r="B415" s="64" t="s">
        <v>422</v>
      </c>
      <c r="C415" s="66">
        <f>'Раздел 1'!P415</f>
        <v>35921</v>
      </c>
      <c r="D415" s="66"/>
      <c r="E415" s="66"/>
      <c r="F415" s="66"/>
      <c r="G415" s="66"/>
      <c r="H415" s="66"/>
      <c r="I415" s="66"/>
      <c r="J415" s="101"/>
      <c r="K415" s="101"/>
      <c r="L415" s="66"/>
      <c r="M415" s="66"/>
      <c r="N415" s="66"/>
      <c r="O415" s="66"/>
      <c r="P415" s="66"/>
      <c r="Q415" s="66"/>
      <c r="R415" s="66"/>
      <c r="S415" s="66"/>
      <c r="T415" s="66">
        <v>35921</v>
      </c>
      <c r="U415" s="66"/>
      <c r="V415" s="61">
        <v>2019</v>
      </c>
    </row>
    <row r="416" spans="1:56" s="2" customFormat="1" ht="12.75" customHeight="1" x14ac:dyDescent="0.2">
      <c r="A416" s="61">
        <v>9</v>
      </c>
      <c r="B416" s="64" t="s">
        <v>423</v>
      </c>
      <c r="C416" s="66">
        <f>'Раздел 1'!P416</f>
        <v>29136</v>
      </c>
      <c r="D416" s="66"/>
      <c r="E416" s="66"/>
      <c r="F416" s="66"/>
      <c r="G416" s="66"/>
      <c r="H416" s="66"/>
      <c r="I416" s="66"/>
      <c r="J416" s="101"/>
      <c r="K416" s="101"/>
      <c r="L416" s="66"/>
      <c r="M416" s="66"/>
      <c r="N416" s="66"/>
      <c r="O416" s="66"/>
      <c r="P416" s="66"/>
      <c r="Q416" s="66"/>
      <c r="R416" s="66"/>
      <c r="S416" s="66"/>
      <c r="T416" s="66">
        <v>29136</v>
      </c>
      <c r="U416" s="66"/>
      <c r="V416" s="61">
        <v>2019</v>
      </c>
    </row>
    <row r="417" spans="1:56" s="2" customFormat="1" ht="12.75" customHeight="1" x14ac:dyDescent="0.2">
      <c r="A417" s="61">
        <v>10</v>
      </c>
      <c r="B417" s="64" t="s">
        <v>424</v>
      </c>
      <c r="C417" s="66">
        <f>'Раздел 1'!P417</f>
        <v>168588.30600000001</v>
      </c>
      <c r="D417" s="66"/>
      <c r="E417" s="66"/>
      <c r="F417" s="66"/>
      <c r="G417" s="66"/>
      <c r="H417" s="66"/>
      <c r="I417" s="66"/>
      <c r="J417" s="101"/>
      <c r="K417" s="101"/>
      <c r="L417" s="66"/>
      <c r="M417" s="66"/>
      <c r="N417" s="66"/>
      <c r="O417" s="66"/>
      <c r="P417" s="66"/>
      <c r="Q417" s="66"/>
      <c r="R417" s="66"/>
      <c r="S417" s="66"/>
      <c r="T417" s="66">
        <v>168588.30600000001</v>
      </c>
      <c r="U417" s="66"/>
      <c r="V417" s="61">
        <v>2019</v>
      </c>
    </row>
    <row r="418" spans="1:56" s="2" customFormat="1" ht="12.75" customHeight="1" x14ac:dyDescent="0.2">
      <c r="A418" s="61">
        <v>11</v>
      </c>
      <c r="B418" s="64" t="s">
        <v>425</v>
      </c>
      <c r="C418" s="66">
        <f>'Раздел 1'!P418</f>
        <v>250973.30160000001</v>
      </c>
      <c r="D418" s="66"/>
      <c r="E418" s="66"/>
      <c r="F418" s="66"/>
      <c r="G418" s="66"/>
      <c r="H418" s="66"/>
      <c r="I418" s="66"/>
      <c r="J418" s="101"/>
      <c r="K418" s="101"/>
      <c r="L418" s="66"/>
      <c r="M418" s="66"/>
      <c r="N418" s="66"/>
      <c r="O418" s="66"/>
      <c r="P418" s="66"/>
      <c r="Q418" s="66"/>
      <c r="R418" s="66"/>
      <c r="S418" s="66"/>
      <c r="T418" s="66">
        <v>250973.30160000001</v>
      </c>
      <c r="U418" s="66"/>
      <c r="V418" s="61">
        <v>2019</v>
      </c>
    </row>
    <row r="419" spans="1:56" s="2" customFormat="1" ht="12.75" customHeight="1" x14ac:dyDescent="0.2">
      <c r="A419" s="61">
        <v>12</v>
      </c>
      <c r="B419" s="64" t="s">
        <v>426</v>
      </c>
      <c r="C419" s="66">
        <f>'Раздел 1'!P419</f>
        <v>24285</v>
      </c>
      <c r="D419" s="66"/>
      <c r="E419" s="66"/>
      <c r="F419" s="66"/>
      <c r="G419" s="66"/>
      <c r="H419" s="66"/>
      <c r="I419" s="66"/>
      <c r="J419" s="101"/>
      <c r="K419" s="101"/>
      <c r="L419" s="66"/>
      <c r="M419" s="66"/>
      <c r="N419" s="66"/>
      <c r="O419" s="66"/>
      <c r="P419" s="66"/>
      <c r="Q419" s="66"/>
      <c r="R419" s="66"/>
      <c r="S419" s="66"/>
      <c r="T419" s="66">
        <v>24285</v>
      </c>
      <c r="U419" s="66"/>
      <c r="V419" s="61">
        <v>2019</v>
      </c>
    </row>
    <row r="420" spans="1:56" s="2" customFormat="1" ht="12.75" customHeight="1" x14ac:dyDescent="0.2">
      <c r="A420" s="61">
        <v>13</v>
      </c>
      <c r="B420" s="64" t="s">
        <v>427</v>
      </c>
      <c r="C420" s="66">
        <f>'Раздел 1'!P420</f>
        <v>32578</v>
      </c>
      <c r="D420" s="66"/>
      <c r="E420" s="66"/>
      <c r="F420" s="66"/>
      <c r="G420" s="66"/>
      <c r="H420" s="66"/>
      <c r="I420" s="66"/>
      <c r="J420" s="101"/>
      <c r="K420" s="101"/>
      <c r="L420" s="66"/>
      <c r="M420" s="66"/>
      <c r="N420" s="66"/>
      <c r="O420" s="66"/>
      <c r="P420" s="66"/>
      <c r="Q420" s="66"/>
      <c r="R420" s="66"/>
      <c r="S420" s="66"/>
      <c r="T420" s="66">
        <v>32578</v>
      </c>
      <c r="U420" s="66"/>
      <c r="V420" s="61">
        <v>2019</v>
      </c>
    </row>
    <row r="421" spans="1:56" s="2" customFormat="1" ht="12.75" customHeight="1" x14ac:dyDescent="0.2">
      <c r="A421" s="61">
        <v>14</v>
      </c>
      <c r="B421" s="64" t="s">
        <v>428</v>
      </c>
      <c r="C421" s="66">
        <f>'Раздел 1'!P421</f>
        <v>35326</v>
      </c>
      <c r="D421" s="66"/>
      <c r="E421" s="66"/>
      <c r="F421" s="66"/>
      <c r="G421" s="66"/>
      <c r="H421" s="66"/>
      <c r="I421" s="66"/>
      <c r="J421" s="101"/>
      <c r="K421" s="101"/>
      <c r="L421" s="66"/>
      <c r="M421" s="66"/>
      <c r="N421" s="66"/>
      <c r="O421" s="66"/>
      <c r="P421" s="66"/>
      <c r="Q421" s="66"/>
      <c r="R421" s="66"/>
      <c r="S421" s="66"/>
      <c r="T421" s="66">
        <v>35326</v>
      </c>
      <c r="U421" s="66"/>
      <c r="V421" s="61">
        <v>2019</v>
      </c>
    </row>
    <row r="422" spans="1:56" s="2" customFormat="1" ht="12.75" customHeight="1" x14ac:dyDescent="0.2">
      <c r="A422" s="61">
        <v>15</v>
      </c>
      <c r="B422" s="64" t="s">
        <v>429</v>
      </c>
      <c r="C422" s="66">
        <f>'Раздел 1'!P422</f>
        <v>126497</v>
      </c>
      <c r="D422" s="66"/>
      <c r="E422" s="66"/>
      <c r="F422" s="66"/>
      <c r="G422" s="66"/>
      <c r="H422" s="66"/>
      <c r="I422" s="66"/>
      <c r="J422" s="101"/>
      <c r="K422" s="101"/>
      <c r="L422" s="66"/>
      <c r="M422" s="66"/>
      <c r="N422" s="66"/>
      <c r="O422" s="66"/>
      <c r="P422" s="66"/>
      <c r="Q422" s="66"/>
      <c r="R422" s="66"/>
      <c r="S422" s="66"/>
      <c r="T422" s="66">
        <v>126497</v>
      </c>
      <c r="U422" s="66"/>
      <c r="V422" s="61">
        <v>2019</v>
      </c>
    </row>
    <row r="423" spans="1:56" s="127" customFormat="1" ht="12.75" customHeight="1" x14ac:dyDescent="0.2">
      <c r="A423" s="245" t="s">
        <v>430</v>
      </c>
      <c r="B423" s="245"/>
      <c r="C423" s="50">
        <f t="shared" ref="C423:U423" si="36">SUM(C408:C422)</f>
        <v>960706.80760000006</v>
      </c>
      <c r="D423" s="50">
        <f t="shared" si="36"/>
        <v>0</v>
      </c>
      <c r="E423" s="50">
        <f t="shared" si="36"/>
        <v>0</v>
      </c>
      <c r="F423" s="50">
        <f t="shared" si="36"/>
        <v>0</v>
      </c>
      <c r="G423" s="50">
        <f t="shared" si="36"/>
        <v>0</v>
      </c>
      <c r="H423" s="50">
        <f t="shared" si="36"/>
        <v>0</v>
      </c>
      <c r="I423" s="50">
        <f t="shared" si="36"/>
        <v>0</v>
      </c>
      <c r="J423" s="50">
        <f t="shared" si="36"/>
        <v>0</v>
      </c>
      <c r="K423" s="50">
        <f t="shared" si="36"/>
        <v>0</v>
      </c>
      <c r="L423" s="50">
        <f t="shared" si="36"/>
        <v>0</v>
      </c>
      <c r="M423" s="50">
        <f t="shared" si="36"/>
        <v>0</v>
      </c>
      <c r="N423" s="50">
        <f t="shared" si="36"/>
        <v>0</v>
      </c>
      <c r="O423" s="50">
        <f t="shared" si="36"/>
        <v>0</v>
      </c>
      <c r="P423" s="50">
        <f t="shared" si="36"/>
        <v>0</v>
      </c>
      <c r="Q423" s="50">
        <f t="shared" si="36"/>
        <v>0</v>
      </c>
      <c r="R423" s="50">
        <f t="shared" si="36"/>
        <v>0</v>
      </c>
      <c r="S423" s="50">
        <f t="shared" si="36"/>
        <v>0</v>
      </c>
      <c r="T423" s="50">
        <f t="shared" si="36"/>
        <v>960706.80760000006</v>
      </c>
      <c r="U423" s="50">
        <f t="shared" si="36"/>
        <v>0</v>
      </c>
      <c r="V423" s="45"/>
      <c r="W423" s="107"/>
      <c r="X423" s="107"/>
      <c r="Y423" s="107"/>
      <c r="Z423" s="107"/>
      <c r="AA423" s="107"/>
      <c r="AB423" s="107"/>
      <c r="AC423" s="107"/>
      <c r="AD423" s="107"/>
      <c r="AE423" s="107"/>
      <c r="AF423" s="107"/>
      <c r="AG423" s="107"/>
      <c r="AH423" s="107"/>
      <c r="AI423" s="107"/>
      <c r="AJ423" s="107"/>
      <c r="AK423" s="107"/>
      <c r="AL423" s="107"/>
      <c r="AM423" s="107"/>
      <c r="AN423" s="107"/>
      <c r="AO423" s="107"/>
      <c r="AP423" s="107"/>
      <c r="AQ423" s="107"/>
      <c r="AR423" s="107"/>
      <c r="AS423" s="107"/>
      <c r="AT423" s="107"/>
      <c r="AU423" s="107"/>
      <c r="AV423" s="107"/>
      <c r="AW423" s="107"/>
      <c r="AX423" s="107"/>
      <c r="AY423" s="107"/>
      <c r="AZ423" s="107"/>
      <c r="BA423" s="107"/>
      <c r="BB423" s="107"/>
      <c r="BC423" s="107"/>
      <c r="BD423" s="107"/>
    </row>
    <row r="424" spans="1:56" s="2" customFormat="1" ht="12.75" customHeight="1" x14ac:dyDescent="0.2">
      <c r="A424" s="61">
        <v>1</v>
      </c>
      <c r="B424" s="64" t="s">
        <v>431</v>
      </c>
      <c r="C424" s="66">
        <f t="shared" ref="C424:C430" si="37">D424+E424+F424+G424+H424+I424+K424+M424+O424+Q424+R424+T424+U424+S424</f>
        <v>352523.35</v>
      </c>
      <c r="D424" s="66"/>
      <c r="E424" s="66"/>
      <c r="F424" s="66"/>
      <c r="G424" s="66"/>
      <c r="H424" s="66"/>
      <c r="I424" s="66"/>
      <c r="J424" s="101"/>
      <c r="K424" s="101"/>
      <c r="L424" s="66"/>
      <c r="M424" s="66"/>
      <c r="N424" s="66"/>
      <c r="O424" s="66"/>
      <c r="P424" s="66"/>
      <c r="Q424" s="66"/>
      <c r="R424" s="66"/>
      <c r="S424" s="66"/>
      <c r="T424" s="66">
        <v>352523.35</v>
      </c>
      <c r="U424" s="66"/>
      <c r="V424" s="61">
        <v>2020</v>
      </c>
    </row>
    <row r="425" spans="1:56" s="2" customFormat="1" ht="12.75" customHeight="1" x14ac:dyDescent="0.2">
      <c r="A425" s="61">
        <v>2</v>
      </c>
      <c r="B425" s="64" t="s">
        <v>433</v>
      </c>
      <c r="C425" s="66">
        <f t="shared" si="37"/>
        <v>225568.48</v>
      </c>
      <c r="D425" s="66"/>
      <c r="E425" s="66"/>
      <c r="F425" s="66"/>
      <c r="G425" s="66"/>
      <c r="H425" s="66"/>
      <c r="I425" s="66"/>
      <c r="J425" s="101"/>
      <c r="K425" s="101"/>
      <c r="L425" s="66"/>
      <c r="M425" s="66"/>
      <c r="N425" s="66"/>
      <c r="O425" s="66"/>
      <c r="P425" s="66"/>
      <c r="Q425" s="66"/>
      <c r="R425" s="66"/>
      <c r="S425" s="66"/>
      <c r="T425" s="66">
        <v>225568.48</v>
      </c>
      <c r="U425" s="66"/>
      <c r="V425" s="61">
        <v>2020</v>
      </c>
    </row>
    <row r="426" spans="1:56" s="2" customFormat="1" ht="12.75" customHeight="1" x14ac:dyDescent="0.2">
      <c r="A426" s="61">
        <v>3</v>
      </c>
      <c r="B426" s="64" t="s">
        <v>434</v>
      </c>
      <c r="C426" s="66">
        <f t="shared" si="37"/>
        <v>52232</v>
      </c>
      <c r="D426" s="66"/>
      <c r="E426" s="66"/>
      <c r="F426" s="66"/>
      <c r="G426" s="66"/>
      <c r="H426" s="66"/>
      <c r="I426" s="66"/>
      <c r="J426" s="101"/>
      <c r="K426" s="101"/>
      <c r="L426" s="66"/>
      <c r="M426" s="66"/>
      <c r="N426" s="66"/>
      <c r="O426" s="66"/>
      <c r="P426" s="66"/>
      <c r="Q426" s="66"/>
      <c r="R426" s="66"/>
      <c r="S426" s="66"/>
      <c r="T426" s="66">
        <v>52232</v>
      </c>
      <c r="U426" s="66"/>
      <c r="V426" s="61">
        <v>2020</v>
      </c>
    </row>
    <row r="427" spans="1:56" s="2" customFormat="1" ht="12.75" customHeight="1" x14ac:dyDescent="0.2">
      <c r="A427" s="61">
        <v>4</v>
      </c>
      <c r="B427" s="64" t="s">
        <v>435</v>
      </c>
      <c r="C427" s="66">
        <f t="shared" si="37"/>
        <v>21013.01</v>
      </c>
      <c r="D427" s="66"/>
      <c r="E427" s="66"/>
      <c r="F427" s="66"/>
      <c r="G427" s="66"/>
      <c r="H427" s="66"/>
      <c r="I427" s="66"/>
      <c r="J427" s="101"/>
      <c r="K427" s="101"/>
      <c r="L427" s="66"/>
      <c r="M427" s="66"/>
      <c r="N427" s="66"/>
      <c r="O427" s="66"/>
      <c r="P427" s="66"/>
      <c r="Q427" s="66"/>
      <c r="R427" s="66"/>
      <c r="S427" s="66"/>
      <c r="T427" s="66">
        <v>21013.01</v>
      </c>
      <c r="U427" s="66"/>
      <c r="V427" s="61">
        <v>2020</v>
      </c>
    </row>
    <row r="428" spans="1:56" s="2" customFormat="1" ht="12.75" customHeight="1" x14ac:dyDescent="0.2">
      <c r="A428" s="61">
        <v>5</v>
      </c>
      <c r="B428" s="64" t="s">
        <v>421</v>
      </c>
      <c r="C428" s="66">
        <f t="shared" si="37"/>
        <v>9156509.8499999996</v>
      </c>
      <c r="D428" s="123">
        <v>480381.61</v>
      </c>
      <c r="E428" s="122">
        <v>2324791.71</v>
      </c>
      <c r="F428" s="66"/>
      <c r="G428" s="122">
        <v>721716.65</v>
      </c>
      <c r="H428" s="66"/>
      <c r="I428" s="122">
        <v>505029.48</v>
      </c>
      <c r="J428" s="101"/>
      <c r="K428" s="101"/>
      <c r="L428" s="66">
        <v>587</v>
      </c>
      <c r="M428" s="122">
        <v>3414060.61</v>
      </c>
      <c r="N428" s="66"/>
      <c r="O428" s="123"/>
      <c r="P428" s="66">
        <v>534</v>
      </c>
      <c r="Q428" s="122">
        <v>1268899.76</v>
      </c>
      <c r="R428" s="122">
        <v>249786.18</v>
      </c>
      <c r="S428" s="66"/>
      <c r="T428" s="66"/>
      <c r="U428" s="123">
        <f>ROUND(0.0214*(D428+E428+F428+G428+H428+I428+M428+O428+R428+S428+Q428),2)</f>
        <v>191843.85</v>
      </c>
      <c r="V428" s="61">
        <v>2020</v>
      </c>
    </row>
    <row r="429" spans="1:56" s="2" customFormat="1" ht="12.75" customHeight="1" x14ac:dyDescent="0.2">
      <c r="A429" s="61">
        <v>6</v>
      </c>
      <c r="B429" s="64" t="s">
        <v>422</v>
      </c>
      <c r="C429" s="66">
        <f t="shared" si="37"/>
        <v>11797392.539999999</v>
      </c>
      <c r="D429" s="123">
        <v>514279.76</v>
      </c>
      <c r="E429" s="122">
        <v>2030072.61</v>
      </c>
      <c r="F429" s="66"/>
      <c r="G429" s="122">
        <v>517227.41</v>
      </c>
      <c r="H429" s="66"/>
      <c r="I429" s="122">
        <v>526080.75</v>
      </c>
      <c r="J429" s="101"/>
      <c r="K429" s="101"/>
      <c r="L429" s="66">
        <v>587</v>
      </c>
      <c r="M429" s="122">
        <v>4425224.59</v>
      </c>
      <c r="N429" s="66">
        <v>451</v>
      </c>
      <c r="O429" s="123">
        <v>1478807.19</v>
      </c>
      <c r="P429" s="66">
        <v>510</v>
      </c>
      <c r="Q429" s="122">
        <v>1691651.21</v>
      </c>
      <c r="R429" s="122">
        <v>284812.48</v>
      </c>
      <c r="S429" s="66"/>
      <c r="T429" s="123">
        <v>83818</v>
      </c>
      <c r="U429" s="123">
        <f>ROUND(0.0214*(D429+E429+F429+G429+H429+I429+M429+O429+R429+S429+Q429),2)</f>
        <v>245418.54</v>
      </c>
      <c r="V429" s="61">
        <v>2020</v>
      </c>
    </row>
    <row r="430" spans="1:56" s="2" customFormat="1" ht="12.75" customHeight="1" x14ac:dyDescent="0.2">
      <c r="A430" s="61">
        <v>7</v>
      </c>
      <c r="B430" s="64" t="s">
        <v>429</v>
      </c>
      <c r="C430" s="66">
        <f t="shared" si="37"/>
        <v>407064.24141200003</v>
      </c>
      <c r="D430" s="66">
        <v>398535.58</v>
      </c>
      <c r="E430" s="66"/>
      <c r="F430" s="66"/>
      <c r="G430" s="66"/>
      <c r="H430" s="66"/>
      <c r="I430" s="66"/>
      <c r="J430" s="101"/>
      <c r="K430" s="101"/>
      <c r="L430" s="66"/>
      <c r="M430" s="66"/>
      <c r="N430" s="66"/>
      <c r="O430" s="66"/>
      <c r="P430" s="66"/>
      <c r="Q430" s="66"/>
      <c r="R430" s="66"/>
      <c r="S430" s="66"/>
      <c r="T430" s="66"/>
      <c r="U430" s="66">
        <f>D430*0.0214</f>
        <v>8528.6614119999995</v>
      </c>
      <c r="V430" s="61">
        <v>2020</v>
      </c>
    </row>
    <row r="431" spans="1:56" s="127" customFormat="1" ht="12.75" customHeight="1" x14ac:dyDescent="0.2">
      <c r="A431" s="245" t="s">
        <v>436</v>
      </c>
      <c r="B431" s="245"/>
      <c r="C431" s="50">
        <f t="shared" ref="C431:U431" si="38">SUM(C424:C430)</f>
        <v>22012303.471411996</v>
      </c>
      <c r="D431" s="50">
        <f t="shared" si="38"/>
        <v>1393196.95</v>
      </c>
      <c r="E431" s="50">
        <f t="shared" si="38"/>
        <v>4354864.32</v>
      </c>
      <c r="F431" s="50">
        <f t="shared" si="38"/>
        <v>0</v>
      </c>
      <c r="G431" s="50">
        <f t="shared" si="38"/>
        <v>1238944.06</v>
      </c>
      <c r="H431" s="50">
        <f t="shared" si="38"/>
        <v>0</v>
      </c>
      <c r="I431" s="50">
        <f t="shared" si="38"/>
        <v>1031110.23</v>
      </c>
      <c r="J431" s="50">
        <f t="shared" si="38"/>
        <v>0</v>
      </c>
      <c r="K431" s="50">
        <f t="shared" si="38"/>
        <v>0</v>
      </c>
      <c r="L431" s="50">
        <f t="shared" si="38"/>
        <v>1174</v>
      </c>
      <c r="M431" s="50">
        <f t="shared" si="38"/>
        <v>7839285.1999999993</v>
      </c>
      <c r="N431" s="50">
        <f t="shared" si="38"/>
        <v>451</v>
      </c>
      <c r="O431" s="50">
        <f t="shared" si="38"/>
        <v>1478807.19</v>
      </c>
      <c r="P431" s="50">
        <f t="shared" si="38"/>
        <v>1044</v>
      </c>
      <c r="Q431" s="50">
        <f t="shared" si="38"/>
        <v>2960550.9699999997</v>
      </c>
      <c r="R431" s="50">
        <f t="shared" si="38"/>
        <v>534598.65999999992</v>
      </c>
      <c r="S431" s="50">
        <f t="shared" si="38"/>
        <v>0</v>
      </c>
      <c r="T431" s="50">
        <f t="shared" si="38"/>
        <v>735154.84</v>
      </c>
      <c r="U431" s="50">
        <f t="shared" si="38"/>
        <v>445791.05141200003</v>
      </c>
      <c r="V431" s="50"/>
      <c r="W431" s="107"/>
      <c r="X431" s="107"/>
      <c r="Y431" s="107"/>
      <c r="Z431" s="107"/>
      <c r="AA431" s="107"/>
      <c r="AB431" s="107"/>
      <c r="AC431" s="107"/>
      <c r="AD431" s="107"/>
      <c r="AE431" s="107"/>
      <c r="AF431" s="107"/>
      <c r="AG431" s="107"/>
      <c r="AH431" s="107"/>
      <c r="AI431" s="107"/>
      <c r="AJ431" s="107"/>
      <c r="AK431" s="107"/>
      <c r="AL431" s="107"/>
      <c r="AM431" s="107"/>
      <c r="AN431" s="107"/>
      <c r="AO431" s="107"/>
      <c r="AP431" s="107"/>
      <c r="AQ431" s="107"/>
      <c r="AR431" s="107"/>
      <c r="AS431" s="107"/>
      <c r="AT431" s="107"/>
      <c r="AU431" s="107"/>
      <c r="AV431" s="107"/>
      <c r="AW431" s="107"/>
      <c r="AX431" s="107"/>
      <c r="AY431" s="107"/>
      <c r="AZ431" s="107"/>
      <c r="BA431" s="107"/>
      <c r="BB431" s="107"/>
      <c r="BC431" s="107"/>
      <c r="BD431" s="107"/>
    </row>
    <row r="432" spans="1:56" s="2" customFormat="1" ht="12.75" customHeight="1" x14ac:dyDescent="0.2">
      <c r="A432" s="61">
        <v>1</v>
      </c>
      <c r="B432" s="64" t="s">
        <v>437</v>
      </c>
      <c r="C432" s="66">
        <f>D432+E432+F432+G432+H432+I432+K432+M432+O432+Q432+R432+T432+U432+S432</f>
        <v>138622</v>
      </c>
      <c r="D432" s="66"/>
      <c r="E432" s="66"/>
      <c r="F432" s="66"/>
      <c r="G432" s="66"/>
      <c r="H432" s="66"/>
      <c r="I432" s="66"/>
      <c r="J432" s="101"/>
      <c r="K432" s="101"/>
      <c r="L432" s="66"/>
      <c r="M432" s="66"/>
      <c r="N432" s="66"/>
      <c r="O432" s="66"/>
      <c r="P432" s="66"/>
      <c r="Q432" s="66"/>
      <c r="R432" s="66"/>
      <c r="S432" s="66"/>
      <c r="T432" s="66">
        <v>138622</v>
      </c>
      <c r="U432" s="66"/>
      <c r="V432" s="61">
        <v>2021</v>
      </c>
    </row>
    <row r="433" spans="1:56" s="2" customFormat="1" ht="12.75" customHeight="1" x14ac:dyDescent="0.2">
      <c r="A433" s="61">
        <v>2</v>
      </c>
      <c r="B433" s="64" t="s">
        <v>438</v>
      </c>
      <c r="C433" s="66">
        <f>D433+E433+F433+G433+H433+I433+K433+M433+O433+Q433+R433+T433+U433+S433</f>
        <v>138622</v>
      </c>
      <c r="D433" s="66"/>
      <c r="E433" s="66"/>
      <c r="F433" s="66"/>
      <c r="G433" s="66"/>
      <c r="H433" s="66"/>
      <c r="I433" s="66"/>
      <c r="J433" s="101"/>
      <c r="K433" s="101"/>
      <c r="L433" s="66"/>
      <c r="M433" s="66"/>
      <c r="N433" s="66"/>
      <c r="O433" s="66"/>
      <c r="P433" s="66"/>
      <c r="Q433" s="66"/>
      <c r="R433" s="66"/>
      <c r="S433" s="66"/>
      <c r="T433" s="66">
        <v>138622</v>
      </c>
      <c r="U433" s="66"/>
      <c r="V433" s="61">
        <v>2021</v>
      </c>
    </row>
    <row r="434" spans="1:56" s="2" customFormat="1" ht="12.75" customHeight="1" x14ac:dyDescent="0.2">
      <c r="A434" s="61">
        <v>3</v>
      </c>
      <c r="B434" s="64" t="s">
        <v>439</v>
      </c>
      <c r="C434" s="66">
        <f>D434+E434+F434+G434+H434+I434+K434+M434+O434+Q434+R434+T434+U434+S434</f>
        <v>199879</v>
      </c>
      <c r="D434" s="66"/>
      <c r="E434" s="66"/>
      <c r="F434" s="66"/>
      <c r="G434" s="66"/>
      <c r="H434" s="66"/>
      <c r="I434" s="66"/>
      <c r="J434" s="101"/>
      <c r="K434" s="101"/>
      <c r="L434" s="66"/>
      <c r="M434" s="66"/>
      <c r="N434" s="66"/>
      <c r="O434" s="66"/>
      <c r="P434" s="66"/>
      <c r="Q434" s="66"/>
      <c r="R434" s="66"/>
      <c r="S434" s="66"/>
      <c r="T434" s="66">
        <v>199879</v>
      </c>
      <c r="U434" s="66"/>
      <c r="V434" s="61">
        <v>2021</v>
      </c>
    </row>
    <row r="435" spans="1:56" s="2" customFormat="1" ht="12.75" customHeight="1" x14ac:dyDescent="0.2">
      <c r="A435" s="61">
        <v>4</v>
      </c>
      <c r="B435" s="64" t="s">
        <v>434</v>
      </c>
      <c r="C435" s="66">
        <f>D435+E435+F435+G435+H435+I435+K435+M435+O435+Q435+R435+T435+U435+S435</f>
        <v>1058519.7187999999</v>
      </c>
      <c r="D435" s="66"/>
      <c r="E435" s="66"/>
      <c r="F435" s="66"/>
      <c r="G435" s="66"/>
      <c r="H435" s="66"/>
      <c r="I435" s="66"/>
      <c r="J435" s="101"/>
      <c r="K435" s="101"/>
      <c r="L435" s="66">
        <v>111</v>
      </c>
      <c r="M435" s="66">
        <v>908519</v>
      </c>
      <c r="N435" s="66"/>
      <c r="O435" s="66"/>
      <c r="P435" s="66"/>
      <c r="Q435" s="66"/>
      <c r="R435" s="66">
        <v>127823</v>
      </c>
      <c r="S435" s="66"/>
      <c r="T435" s="66"/>
      <c r="U435" s="66">
        <f>0.0214*(D435+E435+F435+G435+H435+I435+M435+O435+R435)</f>
        <v>22177.718799999999</v>
      </c>
      <c r="V435" s="61">
        <v>2021</v>
      </c>
    </row>
    <row r="436" spans="1:56" s="2" customFormat="1" ht="12.75" customHeight="1" x14ac:dyDescent="0.2">
      <c r="A436" s="61">
        <v>5</v>
      </c>
      <c r="B436" s="64" t="s">
        <v>429</v>
      </c>
      <c r="C436" s="66">
        <f>D436+E436+F436+G436+H436+I436+K436+M436+O436+Q436+R436+T436+U436+S436</f>
        <v>5784888.2285880009</v>
      </c>
      <c r="D436" s="66"/>
      <c r="E436" s="66">
        <v>1045503.4</v>
      </c>
      <c r="F436" s="66"/>
      <c r="G436" s="66">
        <v>264876.84000000003</v>
      </c>
      <c r="H436" s="66"/>
      <c r="I436" s="66"/>
      <c r="J436" s="101"/>
      <c r="K436" s="101"/>
      <c r="L436" s="66">
        <v>643</v>
      </c>
      <c r="M436" s="66">
        <v>2403500.4300000002</v>
      </c>
      <c r="N436" s="66">
        <v>420</v>
      </c>
      <c r="O436" s="66">
        <v>480971.74</v>
      </c>
      <c r="P436" s="66">
        <v>890</v>
      </c>
      <c r="Q436" s="66">
        <v>1407715.95</v>
      </c>
      <c r="R436" s="66">
        <v>91848.53</v>
      </c>
      <c r="S436" s="66"/>
      <c r="T436" s="66"/>
      <c r="U436" s="66">
        <f>99000-U430</f>
        <v>90471.338587999999</v>
      </c>
      <c r="V436" s="61">
        <v>2021</v>
      </c>
    </row>
    <row r="437" spans="1:56" s="127" customFormat="1" ht="12.75" customHeight="1" x14ac:dyDescent="0.2">
      <c r="A437" s="245" t="s">
        <v>440</v>
      </c>
      <c r="B437" s="245"/>
      <c r="C437" s="50">
        <f t="shared" ref="C437:U437" si="39">SUM(C432:C436)</f>
        <v>7320530.9473880008</v>
      </c>
      <c r="D437" s="50">
        <f t="shared" si="39"/>
        <v>0</v>
      </c>
      <c r="E437" s="50">
        <f t="shared" si="39"/>
        <v>1045503.4</v>
      </c>
      <c r="F437" s="50">
        <f t="shared" si="39"/>
        <v>0</v>
      </c>
      <c r="G437" s="50">
        <f t="shared" si="39"/>
        <v>264876.84000000003</v>
      </c>
      <c r="H437" s="50">
        <f t="shared" si="39"/>
        <v>0</v>
      </c>
      <c r="I437" s="50">
        <f t="shared" si="39"/>
        <v>0</v>
      </c>
      <c r="J437" s="50">
        <f t="shared" si="39"/>
        <v>0</v>
      </c>
      <c r="K437" s="50">
        <f t="shared" si="39"/>
        <v>0</v>
      </c>
      <c r="L437" s="50">
        <f t="shared" si="39"/>
        <v>754</v>
      </c>
      <c r="M437" s="50">
        <f t="shared" si="39"/>
        <v>3312019.43</v>
      </c>
      <c r="N437" s="50">
        <f t="shared" si="39"/>
        <v>420</v>
      </c>
      <c r="O437" s="50">
        <f t="shared" si="39"/>
        <v>480971.74</v>
      </c>
      <c r="P437" s="50">
        <f t="shared" si="39"/>
        <v>890</v>
      </c>
      <c r="Q437" s="50">
        <f t="shared" si="39"/>
        <v>1407715.95</v>
      </c>
      <c r="R437" s="50">
        <f t="shared" si="39"/>
        <v>219671.53</v>
      </c>
      <c r="S437" s="50">
        <f t="shared" si="39"/>
        <v>0</v>
      </c>
      <c r="T437" s="50">
        <f t="shared" si="39"/>
        <v>477123</v>
      </c>
      <c r="U437" s="50">
        <f t="shared" si="39"/>
        <v>112649.057388</v>
      </c>
      <c r="V437" s="45"/>
      <c r="W437" s="107"/>
      <c r="X437" s="107"/>
      <c r="Y437" s="107"/>
      <c r="Z437" s="107"/>
      <c r="AA437" s="107"/>
      <c r="AB437" s="107"/>
      <c r="AC437" s="107"/>
      <c r="AD437" s="107"/>
      <c r="AE437" s="107"/>
      <c r="AF437" s="107"/>
      <c r="AG437" s="107"/>
      <c r="AH437" s="107"/>
      <c r="AI437" s="107"/>
      <c r="AJ437" s="107"/>
      <c r="AK437" s="107"/>
      <c r="AL437" s="107"/>
      <c r="AM437" s="107"/>
      <c r="AN437" s="107"/>
      <c r="AO437" s="107"/>
      <c r="AP437" s="107"/>
      <c r="AQ437" s="107"/>
      <c r="AR437" s="107"/>
      <c r="AS437" s="107"/>
      <c r="AT437" s="107"/>
      <c r="AU437" s="107"/>
      <c r="AV437" s="107"/>
      <c r="AW437" s="107"/>
      <c r="AX437" s="107"/>
      <c r="AY437" s="107"/>
      <c r="AZ437" s="107"/>
      <c r="BA437" s="107"/>
      <c r="BB437" s="107"/>
      <c r="BC437" s="107"/>
      <c r="BD437" s="107"/>
    </row>
    <row r="438" spans="1:56" s="126" customFormat="1" ht="12.75" customHeight="1" x14ac:dyDescent="0.2">
      <c r="A438" s="244" t="s">
        <v>441</v>
      </c>
      <c r="B438" s="244"/>
      <c r="C438" s="30">
        <f>C423+C431+C437</f>
        <v>30293541.226399995</v>
      </c>
      <c r="D438" s="30">
        <f t="shared" ref="D438:S438" si="40">D437+D431+D423</f>
        <v>1393196.95</v>
      </c>
      <c r="E438" s="30">
        <f t="shared" si="40"/>
        <v>5400367.7200000007</v>
      </c>
      <c r="F438" s="30">
        <f t="shared" si="40"/>
        <v>0</v>
      </c>
      <c r="G438" s="30">
        <f t="shared" si="40"/>
        <v>1503820.9000000001</v>
      </c>
      <c r="H438" s="30">
        <f t="shared" si="40"/>
        <v>0</v>
      </c>
      <c r="I438" s="30">
        <f t="shared" si="40"/>
        <v>1031110.23</v>
      </c>
      <c r="J438" s="30">
        <f t="shared" si="40"/>
        <v>0</v>
      </c>
      <c r="K438" s="30">
        <f t="shared" si="40"/>
        <v>0</v>
      </c>
      <c r="L438" s="30">
        <f t="shared" si="40"/>
        <v>1928</v>
      </c>
      <c r="M438" s="30">
        <f t="shared" si="40"/>
        <v>11151304.629999999</v>
      </c>
      <c r="N438" s="30">
        <f t="shared" si="40"/>
        <v>871</v>
      </c>
      <c r="O438" s="30">
        <f t="shared" si="40"/>
        <v>1959778.93</v>
      </c>
      <c r="P438" s="30">
        <f t="shared" si="40"/>
        <v>1934</v>
      </c>
      <c r="Q438" s="30">
        <f t="shared" si="40"/>
        <v>4368266.92</v>
      </c>
      <c r="R438" s="30">
        <f t="shared" si="40"/>
        <v>754270.19</v>
      </c>
      <c r="S438" s="30">
        <f t="shared" si="40"/>
        <v>0</v>
      </c>
      <c r="T438" s="30">
        <f>T423+T431+T437</f>
        <v>2172984.6475999998</v>
      </c>
      <c r="U438" s="30">
        <f>0.0214*(D438+E438+F438+G438+H438+I438+M438+O438+R438)</f>
        <v>496348.38036999997</v>
      </c>
      <c r="V438" s="29"/>
      <c r="W438" s="107"/>
      <c r="X438" s="107"/>
      <c r="Y438" s="107"/>
      <c r="Z438" s="107"/>
      <c r="AA438" s="107"/>
      <c r="AB438" s="107"/>
      <c r="AC438" s="107"/>
      <c r="AD438" s="107"/>
      <c r="AE438" s="107"/>
      <c r="AF438" s="107"/>
      <c r="AG438" s="107"/>
      <c r="AH438" s="107"/>
      <c r="AI438" s="107"/>
      <c r="AJ438" s="107"/>
      <c r="AK438" s="107"/>
      <c r="AL438" s="107"/>
      <c r="AM438" s="107"/>
      <c r="AN438" s="107"/>
      <c r="AO438" s="107"/>
      <c r="AP438" s="107"/>
      <c r="AQ438" s="107"/>
      <c r="AR438" s="107"/>
      <c r="AS438" s="107"/>
      <c r="AT438" s="107"/>
      <c r="AU438" s="107"/>
      <c r="AV438" s="107"/>
      <c r="AW438" s="107"/>
      <c r="AX438" s="107"/>
      <c r="AY438" s="107"/>
      <c r="AZ438" s="107"/>
      <c r="BA438" s="107"/>
      <c r="BB438" s="107"/>
      <c r="BC438" s="107"/>
      <c r="BD438" s="107"/>
    </row>
    <row r="439" spans="1:56" s="2" customFormat="1" ht="12.75" customHeight="1" x14ac:dyDescent="0.2">
      <c r="A439" s="256" t="s">
        <v>442</v>
      </c>
      <c r="B439" s="256"/>
      <c r="C439" s="66"/>
      <c r="D439" s="66"/>
      <c r="E439" s="66"/>
      <c r="F439" s="66"/>
      <c r="G439" s="66"/>
      <c r="H439" s="66"/>
      <c r="I439" s="66"/>
      <c r="J439" s="101"/>
      <c r="K439" s="101"/>
      <c r="L439" s="66"/>
      <c r="M439" s="66"/>
      <c r="N439" s="66"/>
      <c r="O439" s="66"/>
      <c r="P439" s="66"/>
      <c r="Q439" s="66"/>
      <c r="R439" s="66"/>
      <c r="S439" s="66"/>
      <c r="T439" s="66"/>
      <c r="U439" s="66"/>
      <c r="V439" s="61"/>
    </row>
    <row r="440" spans="1:56" s="2" customFormat="1" ht="12.75" customHeight="1" x14ac:dyDescent="0.2">
      <c r="A440" s="61">
        <v>1</v>
      </c>
      <c r="B440" s="64" t="s">
        <v>443</v>
      </c>
      <c r="C440" s="66">
        <f>'Раздел 1'!P440</f>
        <v>102640</v>
      </c>
      <c r="D440" s="66"/>
      <c r="E440" s="66"/>
      <c r="F440" s="66"/>
      <c r="G440" s="66"/>
      <c r="H440" s="66"/>
      <c r="I440" s="66"/>
      <c r="J440" s="101"/>
      <c r="K440" s="101"/>
      <c r="L440" s="66"/>
      <c r="M440" s="66"/>
      <c r="N440" s="66"/>
      <c r="O440" s="66"/>
      <c r="P440" s="66"/>
      <c r="Q440" s="66"/>
      <c r="R440" s="66"/>
      <c r="S440" s="101"/>
      <c r="T440" s="66">
        <v>102640</v>
      </c>
      <c r="U440" s="66"/>
      <c r="V440" s="61">
        <v>2019</v>
      </c>
    </row>
    <row r="441" spans="1:56" s="2" customFormat="1" ht="12.75" customHeight="1" x14ac:dyDescent="0.2">
      <c r="A441" s="61">
        <v>2</v>
      </c>
      <c r="B441" s="64" t="s">
        <v>444</v>
      </c>
      <c r="C441" s="66">
        <f>'Раздел 1'!P441</f>
        <v>21540</v>
      </c>
      <c r="D441" s="66"/>
      <c r="E441" s="66"/>
      <c r="F441" s="66"/>
      <c r="G441" s="66"/>
      <c r="H441" s="66"/>
      <c r="I441" s="66"/>
      <c r="J441" s="101"/>
      <c r="K441" s="101"/>
      <c r="L441" s="66"/>
      <c r="M441" s="66"/>
      <c r="N441" s="66"/>
      <c r="O441" s="66"/>
      <c r="P441" s="66"/>
      <c r="Q441" s="66"/>
      <c r="R441" s="66"/>
      <c r="S441" s="101"/>
      <c r="T441" s="66">
        <v>21540</v>
      </c>
      <c r="U441" s="66"/>
      <c r="V441" s="61">
        <v>2019</v>
      </c>
    </row>
    <row r="442" spans="1:56" s="2" customFormat="1" ht="12.75" customHeight="1" x14ac:dyDescent="0.2">
      <c r="A442" s="61">
        <v>3</v>
      </c>
      <c r="B442" s="64" t="s">
        <v>445</v>
      </c>
      <c r="C442" s="66">
        <f>'Раздел 1'!P442</f>
        <v>24285</v>
      </c>
      <c r="D442" s="66"/>
      <c r="E442" s="66"/>
      <c r="F442" s="66"/>
      <c r="G442" s="66"/>
      <c r="H442" s="66"/>
      <c r="I442" s="66"/>
      <c r="J442" s="101"/>
      <c r="K442" s="101"/>
      <c r="L442" s="66"/>
      <c r="M442" s="66"/>
      <c r="N442" s="66"/>
      <c r="O442" s="66"/>
      <c r="P442" s="66"/>
      <c r="Q442" s="66"/>
      <c r="R442" s="66"/>
      <c r="S442" s="101"/>
      <c r="T442" s="66">
        <v>24285</v>
      </c>
      <c r="U442" s="66"/>
      <c r="V442" s="61">
        <v>2019</v>
      </c>
    </row>
    <row r="443" spans="1:56" s="2" customFormat="1" ht="12.75" customHeight="1" x14ac:dyDescent="0.2">
      <c r="A443" s="61">
        <v>4</v>
      </c>
      <c r="B443" s="64" t="s">
        <v>446</v>
      </c>
      <c r="C443" s="66">
        <f>'Раздел 1'!P443</f>
        <v>99686</v>
      </c>
      <c r="D443" s="66"/>
      <c r="E443" s="66"/>
      <c r="F443" s="66"/>
      <c r="G443" s="66"/>
      <c r="H443" s="66"/>
      <c r="I443" s="66"/>
      <c r="J443" s="101"/>
      <c r="K443" s="101"/>
      <c r="L443" s="66"/>
      <c r="M443" s="66"/>
      <c r="N443" s="66"/>
      <c r="O443" s="66"/>
      <c r="P443" s="66"/>
      <c r="Q443" s="66"/>
      <c r="R443" s="66"/>
      <c r="S443" s="101"/>
      <c r="T443" s="66">
        <v>99686</v>
      </c>
      <c r="U443" s="66"/>
      <c r="V443" s="61">
        <v>2019</v>
      </c>
    </row>
    <row r="444" spans="1:56" s="2" customFormat="1" ht="12.75" customHeight="1" x14ac:dyDescent="0.2">
      <c r="A444" s="61">
        <v>5</v>
      </c>
      <c r="B444" s="64" t="s">
        <v>447</v>
      </c>
      <c r="C444" s="66">
        <f>'Раздел 1'!P444</f>
        <v>99492</v>
      </c>
      <c r="D444" s="66"/>
      <c r="E444" s="66"/>
      <c r="F444" s="66"/>
      <c r="G444" s="66"/>
      <c r="H444" s="66"/>
      <c r="I444" s="66"/>
      <c r="J444" s="101"/>
      <c r="K444" s="101"/>
      <c r="L444" s="66"/>
      <c r="M444" s="66"/>
      <c r="N444" s="66"/>
      <c r="O444" s="66"/>
      <c r="P444" s="66"/>
      <c r="Q444" s="66"/>
      <c r="R444" s="66"/>
      <c r="S444" s="101"/>
      <c r="T444" s="66">
        <v>99492</v>
      </c>
      <c r="U444" s="66"/>
      <c r="V444" s="61">
        <v>2019</v>
      </c>
    </row>
    <row r="445" spans="1:56" s="2" customFormat="1" ht="12.75" customHeight="1" x14ac:dyDescent="0.2">
      <c r="A445" s="61">
        <v>6</v>
      </c>
      <c r="B445" s="64" t="s">
        <v>448</v>
      </c>
      <c r="C445" s="66">
        <f>'Раздел 1'!P445</f>
        <v>21233</v>
      </c>
      <c r="D445" s="66"/>
      <c r="E445" s="66"/>
      <c r="F445" s="66"/>
      <c r="G445" s="66"/>
      <c r="H445" s="66"/>
      <c r="I445" s="66"/>
      <c r="J445" s="101"/>
      <c r="K445" s="101"/>
      <c r="L445" s="66"/>
      <c r="M445" s="66"/>
      <c r="N445" s="66"/>
      <c r="O445" s="66"/>
      <c r="P445" s="66"/>
      <c r="Q445" s="66"/>
      <c r="R445" s="66"/>
      <c r="S445" s="101"/>
      <c r="T445" s="66">
        <v>21233</v>
      </c>
      <c r="U445" s="66"/>
      <c r="V445" s="61">
        <v>2019</v>
      </c>
    </row>
    <row r="446" spans="1:56" s="2" customFormat="1" ht="12.75" customHeight="1" x14ac:dyDescent="0.2">
      <c r="A446" s="61">
        <v>7</v>
      </c>
      <c r="B446" s="64" t="s">
        <v>449</v>
      </c>
      <c r="C446" s="66">
        <f>'Раздел 1'!P446</f>
        <v>22634</v>
      </c>
      <c r="D446" s="66"/>
      <c r="E446" s="66"/>
      <c r="F446" s="66"/>
      <c r="G446" s="66"/>
      <c r="H446" s="66"/>
      <c r="I446" s="66"/>
      <c r="J446" s="101"/>
      <c r="K446" s="101"/>
      <c r="L446" s="66"/>
      <c r="M446" s="66"/>
      <c r="N446" s="66"/>
      <c r="O446" s="66"/>
      <c r="P446" s="66"/>
      <c r="Q446" s="66"/>
      <c r="R446" s="66"/>
      <c r="S446" s="101"/>
      <c r="T446" s="66">
        <v>22634</v>
      </c>
      <c r="U446" s="66"/>
      <c r="V446" s="61">
        <v>2019</v>
      </c>
    </row>
    <row r="447" spans="1:56" s="2" customFormat="1" ht="12.75" customHeight="1" x14ac:dyDescent="0.2">
      <c r="A447" s="61">
        <v>8</v>
      </c>
      <c r="B447" s="64" t="s">
        <v>450</v>
      </c>
      <c r="C447" s="66">
        <f>'Раздел 1'!P447</f>
        <v>33600</v>
      </c>
      <c r="D447" s="66"/>
      <c r="E447" s="66"/>
      <c r="F447" s="66"/>
      <c r="G447" s="66"/>
      <c r="H447" s="66"/>
      <c r="I447" s="66"/>
      <c r="J447" s="101"/>
      <c r="K447" s="101"/>
      <c r="L447" s="66"/>
      <c r="M447" s="66"/>
      <c r="N447" s="66"/>
      <c r="O447" s="66"/>
      <c r="P447" s="66"/>
      <c r="Q447" s="66"/>
      <c r="R447" s="66"/>
      <c r="S447" s="101"/>
      <c r="T447" s="66">
        <v>33600</v>
      </c>
      <c r="U447" s="66"/>
      <c r="V447" s="61">
        <v>2019</v>
      </c>
    </row>
    <row r="448" spans="1:56" s="2" customFormat="1" ht="12.75" customHeight="1" x14ac:dyDescent="0.2">
      <c r="A448" s="61">
        <v>9</v>
      </c>
      <c r="B448" s="64" t="s">
        <v>451</v>
      </c>
      <c r="C448" s="66">
        <f>'Раздел 1'!P448</f>
        <v>31543</v>
      </c>
      <c r="D448" s="66"/>
      <c r="E448" s="66"/>
      <c r="F448" s="66"/>
      <c r="G448" s="66"/>
      <c r="H448" s="66"/>
      <c r="I448" s="66"/>
      <c r="J448" s="101"/>
      <c r="K448" s="101"/>
      <c r="L448" s="66"/>
      <c r="M448" s="66"/>
      <c r="N448" s="66"/>
      <c r="O448" s="66"/>
      <c r="P448" s="66"/>
      <c r="Q448" s="66"/>
      <c r="R448" s="66"/>
      <c r="S448" s="101"/>
      <c r="T448" s="66">
        <v>31543</v>
      </c>
      <c r="U448" s="66"/>
      <c r="V448" s="61">
        <v>2019</v>
      </c>
    </row>
    <row r="449" spans="1:22" s="2" customFormat="1" ht="12.75" customHeight="1" x14ac:dyDescent="0.2">
      <c r="A449" s="61">
        <v>10</v>
      </c>
      <c r="B449" s="64" t="s">
        <v>452</v>
      </c>
      <c r="C449" s="66">
        <f>'Раздел 1'!P449</f>
        <v>31695</v>
      </c>
      <c r="D449" s="66"/>
      <c r="E449" s="66"/>
      <c r="F449" s="66"/>
      <c r="G449" s="66"/>
      <c r="H449" s="66"/>
      <c r="I449" s="66"/>
      <c r="J449" s="101"/>
      <c r="K449" s="101"/>
      <c r="L449" s="66"/>
      <c r="M449" s="66"/>
      <c r="N449" s="66"/>
      <c r="O449" s="66"/>
      <c r="P449" s="66"/>
      <c r="Q449" s="66"/>
      <c r="R449" s="66"/>
      <c r="S449" s="101"/>
      <c r="T449" s="66">
        <v>31695</v>
      </c>
      <c r="U449" s="66"/>
      <c r="V449" s="61">
        <v>2019</v>
      </c>
    </row>
    <row r="450" spans="1:22" s="2" customFormat="1" ht="12.75" customHeight="1" x14ac:dyDescent="0.2">
      <c r="A450" s="61">
        <v>11</v>
      </c>
      <c r="B450" s="64" t="s">
        <v>453</v>
      </c>
      <c r="C450" s="66">
        <f>'Раздел 1'!P450</f>
        <v>24984</v>
      </c>
      <c r="D450" s="66"/>
      <c r="E450" s="66"/>
      <c r="F450" s="66"/>
      <c r="G450" s="66"/>
      <c r="H450" s="66"/>
      <c r="I450" s="66"/>
      <c r="J450" s="101"/>
      <c r="K450" s="101"/>
      <c r="L450" s="66"/>
      <c r="M450" s="66"/>
      <c r="N450" s="66"/>
      <c r="O450" s="66"/>
      <c r="P450" s="66"/>
      <c r="Q450" s="66"/>
      <c r="R450" s="66"/>
      <c r="S450" s="101"/>
      <c r="T450" s="66">
        <v>24984</v>
      </c>
      <c r="U450" s="66"/>
      <c r="V450" s="61">
        <v>2019</v>
      </c>
    </row>
    <row r="451" spans="1:22" s="2" customFormat="1" ht="12.75" customHeight="1" x14ac:dyDescent="0.2">
      <c r="A451" s="61">
        <v>12</v>
      </c>
      <c r="B451" s="64" t="s">
        <v>454</v>
      </c>
      <c r="C451" s="66">
        <f>'Раздел 1'!P451</f>
        <v>43490</v>
      </c>
      <c r="D451" s="66"/>
      <c r="E451" s="66"/>
      <c r="F451" s="66"/>
      <c r="G451" s="66"/>
      <c r="H451" s="66"/>
      <c r="I451" s="66"/>
      <c r="J451" s="101"/>
      <c r="K451" s="101"/>
      <c r="L451" s="66"/>
      <c r="M451" s="66"/>
      <c r="N451" s="66"/>
      <c r="O451" s="66"/>
      <c r="P451" s="66"/>
      <c r="Q451" s="66"/>
      <c r="R451" s="66"/>
      <c r="S451" s="101"/>
      <c r="T451" s="66">
        <v>43490</v>
      </c>
      <c r="U451" s="66"/>
      <c r="V451" s="61">
        <v>2019</v>
      </c>
    </row>
    <row r="452" spans="1:22" s="2" customFormat="1" ht="12.75" customHeight="1" x14ac:dyDescent="0.2">
      <c r="A452" s="61">
        <v>13</v>
      </c>
      <c r="B452" s="64" t="s">
        <v>455</v>
      </c>
      <c r="C452" s="66">
        <f>'Раздел 1'!P452</f>
        <v>99146.750400000004</v>
      </c>
      <c r="D452" s="66"/>
      <c r="E452" s="66"/>
      <c r="F452" s="66"/>
      <c r="G452" s="66"/>
      <c r="H452" s="66"/>
      <c r="I452" s="66"/>
      <c r="J452" s="101"/>
      <c r="K452" s="101"/>
      <c r="L452" s="66"/>
      <c r="M452" s="66"/>
      <c r="N452" s="66"/>
      <c r="O452" s="66"/>
      <c r="P452" s="66"/>
      <c r="Q452" s="66"/>
      <c r="R452" s="66"/>
      <c r="S452" s="101"/>
      <c r="T452" s="66">
        <v>99146.750400000004</v>
      </c>
      <c r="U452" s="66"/>
      <c r="V452" s="61">
        <v>2019</v>
      </c>
    </row>
    <row r="453" spans="1:22" s="2" customFormat="1" ht="12.75" customHeight="1" x14ac:dyDescent="0.2">
      <c r="A453" s="61">
        <v>14</v>
      </c>
      <c r="B453" s="64" t="s">
        <v>456</v>
      </c>
      <c r="C453" s="66">
        <f>'Раздел 1'!P453</f>
        <v>15914</v>
      </c>
      <c r="D453" s="66"/>
      <c r="E453" s="66"/>
      <c r="F453" s="66"/>
      <c r="G453" s="66"/>
      <c r="H453" s="66"/>
      <c r="I453" s="66"/>
      <c r="J453" s="101"/>
      <c r="K453" s="101"/>
      <c r="L453" s="66"/>
      <c r="M453" s="66"/>
      <c r="N453" s="66"/>
      <c r="O453" s="66"/>
      <c r="P453" s="66"/>
      <c r="Q453" s="66"/>
      <c r="R453" s="66"/>
      <c r="S453" s="101"/>
      <c r="T453" s="66">
        <v>15914</v>
      </c>
      <c r="U453" s="66"/>
      <c r="V453" s="61">
        <v>2019</v>
      </c>
    </row>
    <row r="454" spans="1:22" s="2" customFormat="1" ht="12.75" customHeight="1" x14ac:dyDescent="0.2">
      <c r="A454" s="61">
        <v>15</v>
      </c>
      <c r="B454" s="64" t="s">
        <v>457</v>
      </c>
      <c r="C454" s="66">
        <f>'Раздел 1'!P454</f>
        <v>24463</v>
      </c>
      <c r="D454" s="66"/>
      <c r="E454" s="66"/>
      <c r="F454" s="66"/>
      <c r="G454" s="66"/>
      <c r="H454" s="66"/>
      <c r="I454" s="66"/>
      <c r="J454" s="101"/>
      <c r="K454" s="101"/>
      <c r="L454" s="66"/>
      <c r="M454" s="66"/>
      <c r="N454" s="66"/>
      <c r="O454" s="66"/>
      <c r="P454" s="66"/>
      <c r="Q454" s="66"/>
      <c r="R454" s="66"/>
      <c r="S454" s="101"/>
      <c r="T454" s="66">
        <v>24463</v>
      </c>
      <c r="U454" s="66"/>
      <c r="V454" s="61">
        <v>2019</v>
      </c>
    </row>
    <row r="455" spans="1:22" s="2" customFormat="1" ht="12.75" customHeight="1" x14ac:dyDescent="0.2">
      <c r="A455" s="61">
        <v>16</v>
      </c>
      <c r="B455" s="64" t="s">
        <v>458</v>
      </c>
      <c r="C455" s="66">
        <f>'Раздел 1'!P455</f>
        <v>128560</v>
      </c>
      <c r="D455" s="66"/>
      <c r="E455" s="66"/>
      <c r="F455" s="66"/>
      <c r="G455" s="66"/>
      <c r="H455" s="66"/>
      <c r="I455" s="66"/>
      <c r="J455" s="101"/>
      <c r="K455" s="101"/>
      <c r="L455" s="66"/>
      <c r="M455" s="66"/>
      <c r="N455" s="66"/>
      <c r="O455" s="66"/>
      <c r="P455" s="66"/>
      <c r="Q455" s="66"/>
      <c r="R455" s="66"/>
      <c r="S455" s="101"/>
      <c r="T455" s="66">
        <v>128560</v>
      </c>
      <c r="U455" s="66"/>
      <c r="V455" s="61">
        <v>2019</v>
      </c>
    </row>
    <row r="456" spans="1:22" s="2" customFormat="1" ht="12.75" customHeight="1" x14ac:dyDescent="0.2">
      <c r="A456" s="61">
        <v>17</v>
      </c>
      <c r="B456" s="64" t="s">
        <v>459</v>
      </c>
      <c r="C456" s="66">
        <f>'Раздел 1'!P456</f>
        <v>140931.41058</v>
      </c>
      <c r="D456" s="66"/>
      <c r="E456" s="66"/>
      <c r="F456" s="66"/>
      <c r="G456" s="66"/>
      <c r="H456" s="66"/>
      <c r="I456" s="66"/>
      <c r="J456" s="101"/>
      <c r="K456" s="101"/>
      <c r="L456" s="66"/>
      <c r="M456" s="66"/>
      <c r="N456" s="66"/>
      <c r="O456" s="66"/>
      <c r="P456" s="66"/>
      <c r="Q456" s="66"/>
      <c r="R456" s="66"/>
      <c r="S456" s="101"/>
      <c r="T456" s="66">
        <v>140931.41058</v>
      </c>
      <c r="U456" s="66"/>
      <c r="V456" s="61">
        <v>2019</v>
      </c>
    </row>
    <row r="457" spans="1:22" s="2" customFormat="1" ht="12.75" customHeight="1" x14ac:dyDescent="0.2">
      <c r="A457" s="61">
        <v>18</v>
      </c>
      <c r="B457" s="64" t="s">
        <v>460</v>
      </c>
      <c r="C457" s="66">
        <f>'Раздел 1'!P457</f>
        <v>43061</v>
      </c>
      <c r="D457" s="66"/>
      <c r="E457" s="66"/>
      <c r="F457" s="66"/>
      <c r="G457" s="66"/>
      <c r="H457" s="66"/>
      <c r="I457" s="66"/>
      <c r="J457" s="101"/>
      <c r="K457" s="101"/>
      <c r="L457" s="66"/>
      <c r="M457" s="66"/>
      <c r="N457" s="66"/>
      <c r="O457" s="66"/>
      <c r="P457" s="66"/>
      <c r="Q457" s="66"/>
      <c r="R457" s="66"/>
      <c r="S457" s="101"/>
      <c r="T457" s="66">
        <v>43061</v>
      </c>
      <c r="U457" s="66"/>
      <c r="V457" s="61">
        <v>2019</v>
      </c>
    </row>
    <row r="458" spans="1:22" s="2" customFormat="1" ht="12.75" customHeight="1" x14ac:dyDescent="0.2">
      <c r="A458" s="61">
        <v>19</v>
      </c>
      <c r="B458" s="64" t="s">
        <v>461</v>
      </c>
      <c r="C458" s="66">
        <f>'Раздел 1'!P458</f>
        <v>42442</v>
      </c>
      <c r="D458" s="66"/>
      <c r="E458" s="66"/>
      <c r="F458" s="66"/>
      <c r="G458" s="66"/>
      <c r="H458" s="66"/>
      <c r="I458" s="66"/>
      <c r="J458" s="101"/>
      <c r="K458" s="101"/>
      <c r="L458" s="66"/>
      <c r="M458" s="66"/>
      <c r="N458" s="66"/>
      <c r="O458" s="66"/>
      <c r="P458" s="66"/>
      <c r="Q458" s="66"/>
      <c r="R458" s="66"/>
      <c r="S458" s="101"/>
      <c r="T458" s="66">
        <v>42442</v>
      </c>
      <c r="U458" s="66"/>
      <c r="V458" s="61">
        <v>2019</v>
      </c>
    </row>
    <row r="459" spans="1:22" s="2" customFormat="1" ht="12.75" customHeight="1" x14ac:dyDescent="0.2">
      <c r="A459" s="61">
        <v>20</v>
      </c>
      <c r="B459" s="64" t="s">
        <v>462</v>
      </c>
      <c r="C459" s="66">
        <f>'Раздел 1'!P459</f>
        <v>120833.48411999999</v>
      </c>
      <c r="D459" s="66"/>
      <c r="E459" s="66"/>
      <c r="F459" s="66"/>
      <c r="G459" s="66"/>
      <c r="H459" s="66"/>
      <c r="I459" s="66"/>
      <c r="J459" s="101"/>
      <c r="K459" s="101"/>
      <c r="L459" s="66"/>
      <c r="M459" s="66"/>
      <c r="N459" s="66"/>
      <c r="O459" s="66"/>
      <c r="P459" s="66"/>
      <c r="Q459" s="66"/>
      <c r="R459" s="66"/>
      <c r="S459" s="101"/>
      <c r="T459" s="66">
        <v>120833.48411999999</v>
      </c>
      <c r="U459" s="66"/>
      <c r="V459" s="61">
        <v>2019</v>
      </c>
    </row>
    <row r="460" spans="1:22" s="2" customFormat="1" ht="12.75" customHeight="1" x14ac:dyDescent="0.2">
      <c r="A460" s="61">
        <v>21</v>
      </c>
      <c r="B460" s="64" t="s">
        <v>463</v>
      </c>
      <c r="C460" s="66">
        <f>'Раздел 1'!P460</f>
        <v>51131</v>
      </c>
      <c r="D460" s="66"/>
      <c r="E460" s="66"/>
      <c r="F460" s="66"/>
      <c r="G460" s="66"/>
      <c r="H460" s="66"/>
      <c r="I460" s="66"/>
      <c r="J460" s="101"/>
      <c r="K460" s="101"/>
      <c r="L460" s="66"/>
      <c r="M460" s="66"/>
      <c r="N460" s="66"/>
      <c r="O460" s="66"/>
      <c r="P460" s="66"/>
      <c r="Q460" s="66"/>
      <c r="R460" s="66"/>
      <c r="S460" s="101"/>
      <c r="T460" s="66">
        <v>51131</v>
      </c>
      <c r="U460" s="66"/>
      <c r="V460" s="61">
        <v>2019</v>
      </c>
    </row>
    <row r="461" spans="1:22" s="2" customFormat="1" ht="12.75" customHeight="1" x14ac:dyDescent="0.2">
      <c r="A461" s="61">
        <v>22</v>
      </c>
      <c r="B461" s="64" t="s">
        <v>464</v>
      </c>
      <c r="C461" s="66">
        <f>'Раздел 1'!P461</f>
        <v>37704</v>
      </c>
      <c r="D461" s="66"/>
      <c r="E461" s="66"/>
      <c r="F461" s="66"/>
      <c r="G461" s="66"/>
      <c r="H461" s="66"/>
      <c r="I461" s="66"/>
      <c r="J461" s="101"/>
      <c r="K461" s="101"/>
      <c r="L461" s="66"/>
      <c r="M461" s="66"/>
      <c r="N461" s="66"/>
      <c r="O461" s="66"/>
      <c r="P461" s="66"/>
      <c r="Q461" s="66"/>
      <c r="R461" s="66"/>
      <c r="S461" s="101"/>
      <c r="T461" s="66">
        <v>37704</v>
      </c>
      <c r="U461" s="66"/>
      <c r="V461" s="61">
        <v>2019</v>
      </c>
    </row>
    <row r="462" spans="1:22" s="2" customFormat="1" ht="12.75" customHeight="1" x14ac:dyDescent="0.2">
      <c r="A462" s="61">
        <v>23</v>
      </c>
      <c r="B462" s="64" t="s">
        <v>465</v>
      </c>
      <c r="C462" s="66">
        <f>'Раздел 1'!P462</f>
        <v>99664.49</v>
      </c>
      <c r="D462" s="66"/>
      <c r="E462" s="66"/>
      <c r="F462" s="66"/>
      <c r="G462" s="66"/>
      <c r="H462" s="66"/>
      <c r="I462" s="66"/>
      <c r="J462" s="101"/>
      <c r="K462" s="101"/>
      <c r="L462" s="66"/>
      <c r="M462" s="66"/>
      <c r="N462" s="66"/>
      <c r="O462" s="66"/>
      <c r="P462" s="66"/>
      <c r="Q462" s="66"/>
      <c r="R462" s="66"/>
      <c r="S462" s="101"/>
      <c r="T462" s="66">
        <v>99664.49</v>
      </c>
      <c r="U462" s="66"/>
      <c r="V462" s="61">
        <v>2019</v>
      </c>
    </row>
    <row r="463" spans="1:22" s="2" customFormat="1" ht="12.75" customHeight="1" x14ac:dyDescent="0.2">
      <c r="A463" s="61">
        <v>24</v>
      </c>
      <c r="B463" s="64" t="s">
        <v>467</v>
      </c>
      <c r="C463" s="66">
        <f>'Раздел 1'!P463</f>
        <v>127913.54580000001</v>
      </c>
      <c r="D463" s="66"/>
      <c r="E463" s="66"/>
      <c r="F463" s="66"/>
      <c r="G463" s="66"/>
      <c r="H463" s="66"/>
      <c r="I463" s="66"/>
      <c r="J463" s="101"/>
      <c r="K463" s="101"/>
      <c r="L463" s="66"/>
      <c r="M463" s="66"/>
      <c r="N463" s="66"/>
      <c r="O463" s="66"/>
      <c r="P463" s="66"/>
      <c r="Q463" s="66"/>
      <c r="R463" s="66"/>
      <c r="S463" s="101"/>
      <c r="T463" s="66">
        <v>127913.54580000001</v>
      </c>
      <c r="U463" s="66"/>
      <c r="V463" s="61">
        <v>2019</v>
      </c>
    </row>
    <row r="464" spans="1:22" s="2" customFormat="1" ht="12.75" customHeight="1" x14ac:dyDescent="0.2">
      <c r="A464" s="61">
        <v>25</v>
      </c>
      <c r="B464" s="64" t="s">
        <v>468</v>
      </c>
      <c r="C464" s="66">
        <f>'Раздел 1'!P464</f>
        <v>291906.93060000002</v>
      </c>
      <c r="D464" s="66"/>
      <c r="E464" s="66"/>
      <c r="F464" s="66"/>
      <c r="G464" s="66"/>
      <c r="H464" s="66"/>
      <c r="I464" s="66"/>
      <c r="J464" s="101"/>
      <c r="K464" s="101"/>
      <c r="L464" s="66"/>
      <c r="M464" s="66"/>
      <c r="N464" s="66"/>
      <c r="O464" s="66"/>
      <c r="P464" s="66"/>
      <c r="Q464" s="66"/>
      <c r="R464" s="66"/>
      <c r="S464" s="101"/>
      <c r="T464" s="66">
        <v>291906.93060000002</v>
      </c>
      <c r="U464" s="66"/>
      <c r="V464" s="61">
        <v>2019</v>
      </c>
    </row>
    <row r="465" spans="1:56" s="2" customFormat="1" ht="12.75" customHeight="1" x14ac:dyDescent="0.2">
      <c r="A465" s="61">
        <v>26</v>
      </c>
      <c r="B465" s="64" t="s">
        <v>469</v>
      </c>
      <c r="C465" s="66">
        <f>'Раздел 1'!P465</f>
        <v>309445.29180000001</v>
      </c>
      <c r="D465" s="66"/>
      <c r="E465" s="66"/>
      <c r="F465" s="66"/>
      <c r="G465" s="66"/>
      <c r="H465" s="66"/>
      <c r="I465" s="66"/>
      <c r="J465" s="101"/>
      <c r="K465" s="101"/>
      <c r="L465" s="66"/>
      <c r="M465" s="66"/>
      <c r="N465" s="66"/>
      <c r="O465" s="66"/>
      <c r="P465" s="66"/>
      <c r="Q465" s="66"/>
      <c r="R465" s="66"/>
      <c r="S465" s="101"/>
      <c r="T465" s="66">
        <v>309445.29180000001</v>
      </c>
      <c r="U465" s="66"/>
      <c r="V465" s="61">
        <v>2019</v>
      </c>
    </row>
    <row r="466" spans="1:56" s="2" customFormat="1" ht="12.75" customHeight="1" x14ac:dyDescent="0.2">
      <c r="A466" s="61">
        <v>27</v>
      </c>
      <c r="B466" s="64" t="s">
        <v>470</v>
      </c>
      <c r="C466" s="66">
        <f>'Раздел 1'!P466</f>
        <v>48143</v>
      </c>
      <c r="D466" s="66"/>
      <c r="E466" s="66"/>
      <c r="F466" s="66"/>
      <c r="G466" s="66"/>
      <c r="H466" s="66"/>
      <c r="I466" s="66"/>
      <c r="J466" s="101"/>
      <c r="K466" s="101"/>
      <c r="L466" s="66"/>
      <c r="M466" s="66"/>
      <c r="N466" s="66"/>
      <c r="O466" s="66"/>
      <c r="P466" s="66"/>
      <c r="Q466" s="66"/>
      <c r="R466" s="66"/>
      <c r="S466" s="101"/>
      <c r="T466" s="66">
        <v>48143</v>
      </c>
      <c r="U466" s="66"/>
      <c r="V466" s="61">
        <v>2019</v>
      </c>
    </row>
    <row r="467" spans="1:56" s="2" customFormat="1" ht="12.75" customHeight="1" x14ac:dyDescent="0.2">
      <c r="A467" s="61">
        <v>28</v>
      </c>
      <c r="B467" s="64" t="s">
        <v>472</v>
      </c>
      <c r="C467" s="66">
        <f>'Раздел 1'!P467</f>
        <v>142766.14319999999</v>
      </c>
      <c r="D467" s="66"/>
      <c r="E467" s="66"/>
      <c r="F467" s="66"/>
      <c r="G467" s="66"/>
      <c r="H467" s="66"/>
      <c r="I467" s="66"/>
      <c r="J467" s="101"/>
      <c r="K467" s="101"/>
      <c r="L467" s="66"/>
      <c r="M467" s="66"/>
      <c r="N467" s="66"/>
      <c r="O467" s="66"/>
      <c r="P467" s="66"/>
      <c r="Q467" s="66"/>
      <c r="R467" s="66"/>
      <c r="S467" s="101"/>
      <c r="T467" s="66">
        <v>142766.14319999999</v>
      </c>
      <c r="U467" s="66"/>
      <c r="V467" s="61">
        <v>2019</v>
      </c>
    </row>
    <row r="468" spans="1:56" s="2" customFormat="1" ht="12.75" customHeight="1" x14ac:dyDescent="0.2">
      <c r="A468" s="61">
        <v>29</v>
      </c>
      <c r="B468" s="64" t="s">
        <v>473</v>
      </c>
      <c r="C468" s="66">
        <v>20736</v>
      </c>
      <c r="D468" s="66"/>
      <c r="E468" s="66"/>
      <c r="F468" s="66"/>
      <c r="G468" s="66"/>
      <c r="H468" s="66"/>
      <c r="I468" s="66"/>
      <c r="J468" s="101"/>
      <c r="K468" s="101"/>
      <c r="L468" s="66"/>
      <c r="M468" s="66"/>
      <c r="N468" s="66"/>
      <c r="O468" s="66"/>
      <c r="P468" s="66"/>
      <c r="Q468" s="66"/>
      <c r="R468" s="66"/>
      <c r="S468" s="101"/>
      <c r="T468" s="66">
        <v>20736</v>
      </c>
      <c r="U468" s="66"/>
      <c r="V468" s="61">
        <v>2019</v>
      </c>
    </row>
    <row r="469" spans="1:56" s="2" customFormat="1" ht="12.75" customHeight="1" x14ac:dyDescent="0.2">
      <c r="A469" s="61">
        <v>30</v>
      </c>
      <c r="B469" s="64" t="s">
        <v>474</v>
      </c>
      <c r="C469" s="66">
        <v>20736</v>
      </c>
      <c r="D469" s="66"/>
      <c r="E469" s="66"/>
      <c r="F469" s="66"/>
      <c r="G469" s="66"/>
      <c r="H469" s="66"/>
      <c r="I469" s="66"/>
      <c r="J469" s="101"/>
      <c r="K469" s="101"/>
      <c r="L469" s="66"/>
      <c r="M469" s="66"/>
      <c r="N469" s="66"/>
      <c r="O469" s="66"/>
      <c r="P469" s="66"/>
      <c r="Q469" s="66"/>
      <c r="R469" s="66"/>
      <c r="S469" s="101"/>
      <c r="T469" s="66">
        <v>20736</v>
      </c>
      <c r="U469" s="66"/>
      <c r="V469" s="61">
        <v>2019</v>
      </c>
    </row>
    <row r="470" spans="1:56" s="2" customFormat="1" ht="12.75" customHeight="1" x14ac:dyDescent="0.2">
      <c r="A470" s="61">
        <v>31</v>
      </c>
      <c r="B470" s="64" t="s">
        <v>475</v>
      </c>
      <c r="C470" s="66">
        <v>20736</v>
      </c>
      <c r="D470" s="66"/>
      <c r="E470" s="66"/>
      <c r="F470" s="66"/>
      <c r="G470" s="66"/>
      <c r="H470" s="66"/>
      <c r="I470" s="66"/>
      <c r="J470" s="101"/>
      <c r="K470" s="101"/>
      <c r="L470" s="66"/>
      <c r="M470" s="66"/>
      <c r="N470" s="66"/>
      <c r="O470" s="66"/>
      <c r="P470" s="66"/>
      <c r="Q470" s="66"/>
      <c r="R470" s="66"/>
      <c r="S470" s="101"/>
      <c r="T470" s="66">
        <v>20736</v>
      </c>
      <c r="U470" s="66"/>
      <c r="V470" s="61">
        <v>2019</v>
      </c>
    </row>
    <row r="471" spans="1:56" s="2" customFormat="1" ht="12.75" customHeight="1" x14ac:dyDescent="0.2">
      <c r="A471" s="61">
        <v>32</v>
      </c>
      <c r="B471" s="64" t="s">
        <v>476</v>
      </c>
      <c r="C471" s="66">
        <v>20736</v>
      </c>
      <c r="D471" s="66"/>
      <c r="E471" s="66"/>
      <c r="F471" s="66"/>
      <c r="G471" s="66"/>
      <c r="H471" s="66"/>
      <c r="I471" s="66"/>
      <c r="J471" s="101"/>
      <c r="K471" s="101"/>
      <c r="L471" s="66"/>
      <c r="M471" s="66"/>
      <c r="N471" s="66"/>
      <c r="O471" s="66"/>
      <c r="P471" s="66"/>
      <c r="Q471" s="66"/>
      <c r="R471" s="66"/>
      <c r="S471" s="101"/>
      <c r="T471" s="66">
        <v>20736</v>
      </c>
      <c r="U471" s="66"/>
      <c r="V471" s="61">
        <v>2019</v>
      </c>
    </row>
    <row r="472" spans="1:56" s="2" customFormat="1" ht="12.75" customHeight="1" x14ac:dyDescent="0.2">
      <c r="A472" s="61">
        <v>33</v>
      </c>
      <c r="B472" s="64" t="s">
        <v>477</v>
      </c>
      <c r="C472" s="66">
        <v>20736</v>
      </c>
      <c r="D472" s="66"/>
      <c r="E472" s="66"/>
      <c r="F472" s="66"/>
      <c r="G472" s="66"/>
      <c r="H472" s="66"/>
      <c r="I472" s="66"/>
      <c r="J472" s="101"/>
      <c r="K472" s="101"/>
      <c r="L472" s="66"/>
      <c r="M472" s="66"/>
      <c r="N472" s="66"/>
      <c r="O472" s="66"/>
      <c r="P472" s="66"/>
      <c r="Q472" s="66"/>
      <c r="R472" s="66"/>
      <c r="S472" s="101"/>
      <c r="T472" s="66">
        <v>20736</v>
      </c>
      <c r="U472" s="66"/>
      <c r="V472" s="61">
        <v>2019</v>
      </c>
    </row>
    <row r="473" spans="1:56" s="2" customFormat="1" ht="12.75" customHeight="1" x14ac:dyDescent="0.2">
      <c r="A473" s="61">
        <v>34</v>
      </c>
      <c r="B473" s="64" t="s">
        <v>478</v>
      </c>
      <c r="C473" s="66">
        <v>302776.18433999998</v>
      </c>
      <c r="D473" s="66"/>
      <c r="E473" s="66"/>
      <c r="F473" s="66"/>
      <c r="G473" s="66"/>
      <c r="H473" s="66"/>
      <c r="I473" s="66"/>
      <c r="J473" s="101"/>
      <c r="K473" s="101"/>
      <c r="L473" s="66"/>
      <c r="M473" s="66"/>
      <c r="N473" s="66"/>
      <c r="O473" s="66"/>
      <c r="P473" s="66"/>
      <c r="Q473" s="66"/>
      <c r="R473" s="66"/>
      <c r="S473" s="101"/>
      <c r="T473" s="66">
        <v>302776.18433999998</v>
      </c>
      <c r="U473" s="66"/>
      <c r="V473" s="61">
        <v>2019</v>
      </c>
    </row>
    <row r="474" spans="1:56" s="2" customFormat="1" ht="12.75" customHeight="1" x14ac:dyDescent="0.2">
      <c r="A474" s="61">
        <v>35</v>
      </c>
      <c r="B474" s="64" t="s">
        <v>479</v>
      </c>
      <c r="C474" s="66">
        <v>269323.86365999997</v>
      </c>
      <c r="D474" s="66"/>
      <c r="E474" s="66"/>
      <c r="F474" s="66"/>
      <c r="G474" s="66"/>
      <c r="H474" s="66"/>
      <c r="I474" s="66"/>
      <c r="J474" s="101"/>
      <c r="K474" s="101"/>
      <c r="L474" s="66"/>
      <c r="M474" s="66"/>
      <c r="N474" s="66"/>
      <c r="O474" s="66"/>
      <c r="P474" s="66"/>
      <c r="Q474" s="66"/>
      <c r="R474" s="66"/>
      <c r="S474" s="101"/>
      <c r="T474" s="66">
        <v>269323.86365999997</v>
      </c>
      <c r="U474" s="66"/>
      <c r="V474" s="61">
        <v>2019</v>
      </c>
    </row>
    <row r="475" spans="1:56" s="2" customFormat="1" ht="12.75" customHeight="1" x14ac:dyDescent="0.2">
      <c r="A475" s="61">
        <v>36</v>
      </c>
      <c r="B475" s="64" t="s">
        <v>480</v>
      </c>
      <c r="C475" s="66">
        <v>851324</v>
      </c>
      <c r="D475" s="66"/>
      <c r="E475" s="66"/>
      <c r="F475" s="66"/>
      <c r="G475" s="66"/>
      <c r="H475" s="66"/>
      <c r="I475" s="66"/>
      <c r="J475" s="101"/>
      <c r="K475" s="101"/>
      <c r="L475" s="66"/>
      <c r="M475" s="66"/>
      <c r="N475" s="66"/>
      <c r="O475" s="66"/>
      <c r="P475" s="66"/>
      <c r="Q475" s="66"/>
      <c r="R475" s="66"/>
      <c r="S475" s="101"/>
      <c r="T475" s="66">
        <v>851324</v>
      </c>
      <c r="U475" s="66"/>
      <c r="V475" s="61">
        <v>2019</v>
      </c>
    </row>
    <row r="476" spans="1:56" s="2" customFormat="1" ht="12.75" customHeight="1" x14ac:dyDescent="0.2">
      <c r="A476" s="61">
        <v>37</v>
      </c>
      <c r="B476" s="64" t="s">
        <v>482</v>
      </c>
      <c r="C476" s="66">
        <v>773092</v>
      </c>
      <c r="D476" s="66"/>
      <c r="E476" s="66"/>
      <c r="F476" s="66"/>
      <c r="G476" s="66"/>
      <c r="H476" s="66"/>
      <c r="I476" s="66"/>
      <c r="J476" s="101"/>
      <c r="K476" s="101"/>
      <c r="L476" s="66"/>
      <c r="M476" s="66"/>
      <c r="N476" s="66"/>
      <c r="O476" s="66"/>
      <c r="P476" s="66"/>
      <c r="Q476" s="66"/>
      <c r="R476" s="66"/>
      <c r="S476" s="101"/>
      <c r="T476" s="66">
        <v>773092</v>
      </c>
      <c r="U476" s="66"/>
      <c r="V476" s="61">
        <v>2019</v>
      </c>
    </row>
    <row r="477" spans="1:56" s="130" customFormat="1" ht="12.75" customHeight="1" x14ac:dyDescent="0.2">
      <c r="A477" s="245" t="s">
        <v>483</v>
      </c>
      <c r="B477" s="245"/>
      <c r="C477" s="50">
        <f t="shared" ref="C477:U477" si="41">SUM(C440:C476)</f>
        <v>4581044.0944999997</v>
      </c>
      <c r="D477" s="50">
        <f t="shared" si="41"/>
        <v>0</v>
      </c>
      <c r="E477" s="50">
        <f t="shared" si="41"/>
        <v>0</v>
      </c>
      <c r="F477" s="50">
        <f t="shared" si="41"/>
        <v>0</v>
      </c>
      <c r="G477" s="50">
        <f t="shared" si="41"/>
        <v>0</v>
      </c>
      <c r="H477" s="50">
        <f t="shared" si="41"/>
        <v>0</v>
      </c>
      <c r="I477" s="50">
        <f t="shared" si="41"/>
        <v>0</v>
      </c>
      <c r="J477" s="50">
        <f t="shared" si="41"/>
        <v>0</v>
      </c>
      <c r="K477" s="50">
        <f t="shared" si="41"/>
        <v>0</v>
      </c>
      <c r="L477" s="50">
        <f t="shared" si="41"/>
        <v>0</v>
      </c>
      <c r="M477" s="50">
        <f t="shared" si="41"/>
        <v>0</v>
      </c>
      <c r="N477" s="50">
        <f t="shared" si="41"/>
        <v>0</v>
      </c>
      <c r="O477" s="50">
        <f t="shared" si="41"/>
        <v>0</v>
      </c>
      <c r="P477" s="50">
        <f t="shared" si="41"/>
        <v>0</v>
      </c>
      <c r="Q477" s="50">
        <f t="shared" si="41"/>
        <v>0</v>
      </c>
      <c r="R477" s="50">
        <f t="shared" si="41"/>
        <v>0</v>
      </c>
      <c r="S477" s="50">
        <f t="shared" si="41"/>
        <v>0</v>
      </c>
      <c r="T477" s="50">
        <f t="shared" si="41"/>
        <v>4581044.0944999997</v>
      </c>
      <c r="U477" s="50">
        <f t="shared" si="41"/>
        <v>0</v>
      </c>
      <c r="V477" s="45"/>
      <c r="W477" s="81"/>
      <c r="X477" s="81"/>
      <c r="Y477" s="81"/>
      <c r="Z477" s="81"/>
      <c r="AA477" s="81"/>
      <c r="AB477" s="81"/>
      <c r="AC477" s="81"/>
      <c r="AD477" s="81"/>
      <c r="AE477" s="81"/>
      <c r="AF477" s="81"/>
      <c r="AG477" s="81"/>
      <c r="AH477" s="81"/>
      <c r="AI477" s="81"/>
      <c r="AJ477" s="81"/>
      <c r="AK477" s="81"/>
      <c r="AL477" s="81"/>
      <c r="AM477" s="81"/>
      <c r="AN477" s="81"/>
      <c r="AO477" s="81"/>
      <c r="AP477" s="81"/>
      <c r="AQ477" s="81"/>
      <c r="AR477" s="81"/>
      <c r="AS477" s="81"/>
      <c r="AT477" s="81"/>
      <c r="AU477" s="81"/>
      <c r="AV477" s="81"/>
      <c r="AW477" s="81"/>
      <c r="AX477" s="81"/>
      <c r="AY477" s="81"/>
      <c r="AZ477" s="81"/>
      <c r="BA477" s="81"/>
      <c r="BB477" s="81"/>
      <c r="BC477" s="81"/>
      <c r="BD477" s="81"/>
    </row>
    <row r="478" spans="1:56" s="2" customFormat="1" ht="12.75" customHeight="1" x14ac:dyDescent="0.2">
      <c r="A478" s="61">
        <v>1</v>
      </c>
      <c r="B478" s="64" t="s">
        <v>443</v>
      </c>
      <c r="C478" s="66">
        <f t="shared" ref="C478:C485" si="42">D478+E478+F478+G478+H478+I478+K478+M478+O478+Q478+R478+T478+U478+S478</f>
        <v>804312.34000000008</v>
      </c>
      <c r="D478" s="66">
        <v>787460.68</v>
      </c>
      <c r="E478" s="66"/>
      <c r="F478" s="66"/>
      <c r="G478" s="66"/>
      <c r="H478" s="66"/>
      <c r="I478" s="66"/>
      <c r="J478" s="66"/>
      <c r="K478" s="66"/>
      <c r="L478" s="66"/>
      <c r="M478" s="66"/>
      <c r="N478" s="66"/>
      <c r="O478" s="66"/>
      <c r="P478" s="66"/>
      <c r="Q478" s="66"/>
      <c r="R478" s="66"/>
      <c r="S478" s="66"/>
      <c r="T478" s="66"/>
      <c r="U478" s="66">
        <f>ROUND(0.0214*(D478+E478+F478+G478+H478+I478+M478+O478+R478+S478+Q478),2)</f>
        <v>16851.66</v>
      </c>
      <c r="V478" s="61">
        <v>2020</v>
      </c>
    </row>
    <row r="479" spans="1:56" s="2" customFormat="1" ht="12.75" customHeight="1" x14ac:dyDescent="0.2">
      <c r="A479" s="61">
        <v>2</v>
      </c>
      <c r="B479" s="64" t="s">
        <v>446</v>
      </c>
      <c r="C479" s="66">
        <f t="shared" si="42"/>
        <v>731483.79754239996</v>
      </c>
      <c r="D479" s="66">
        <v>716158.01599999995</v>
      </c>
      <c r="E479" s="66"/>
      <c r="F479" s="66"/>
      <c r="G479" s="66"/>
      <c r="H479" s="66"/>
      <c r="I479" s="66"/>
      <c r="J479" s="66"/>
      <c r="K479" s="66"/>
      <c r="L479" s="66"/>
      <c r="M479" s="66"/>
      <c r="N479" s="66"/>
      <c r="O479" s="66"/>
      <c r="P479" s="66"/>
      <c r="Q479" s="66"/>
      <c r="R479" s="66"/>
      <c r="S479" s="66"/>
      <c r="T479" s="66"/>
      <c r="U479" s="66">
        <v>15325.7815424</v>
      </c>
      <c r="V479" s="61">
        <v>2020</v>
      </c>
    </row>
    <row r="480" spans="1:56" s="2" customFormat="1" ht="12.75" customHeight="1" x14ac:dyDescent="0.2">
      <c r="A480" s="61">
        <v>3</v>
      </c>
      <c r="B480" s="64" t="s">
        <v>447</v>
      </c>
      <c r="C480" s="66">
        <f t="shared" si="42"/>
        <v>480981.36398520001</v>
      </c>
      <c r="D480" s="66">
        <v>470904.01799999998</v>
      </c>
      <c r="E480" s="66"/>
      <c r="F480" s="66"/>
      <c r="G480" s="66"/>
      <c r="H480" s="66"/>
      <c r="I480" s="66"/>
      <c r="J480" s="66"/>
      <c r="K480" s="66"/>
      <c r="L480" s="66"/>
      <c r="M480" s="66"/>
      <c r="N480" s="66"/>
      <c r="O480" s="66"/>
      <c r="P480" s="66"/>
      <c r="Q480" s="66"/>
      <c r="R480" s="66"/>
      <c r="S480" s="66"/>
      <c r="T480" s="66"/>
      <c r="U480" s="66">
        <v>10077.3459852</v>
      </c>
      <c r="V480" s="61">
        <v>2020</v>
      </c>
    </row>
    <row r="481" spans="1:56" s="2" customFormat="1" ht="12.75" customHeight="1" x14ac:dyDescent="0.2">
      <c r="A481" s="61">
        <v>4</v>
      </c>
      <c r="B481" s="64" t="s">
        <v>478</v>
      </c>
      <c r="C481" s="66">
        <f t="shared" si="42"/>
        <v>827222.61</v>
      </c>
      <c r="D481" s="66">
        <v>813266</v>
      </c>
      <c r="E481" s="66"/>
      <c r="F481" s="66"/>
      <c r="G481" s="66"/>
      <c r="H481" s="66"/>
      <c r="I481" s="66"/>
      <c r="J481" s="66"/>
      <c r="K481" s="66"/>
      <c r="L481" s="66"/>
      <c r="M481" s="66"/>
      <c r="N481" s="66"/>
      <c r="O481" s="66"/>
      <c r="P481" s="66"/>
      <c r="Q481" s="66"/>
      <c r="R481" s="66"/>
      <c r="S481" s="66"/>
      <c r="T481" s="66"/>
      <c r="U481" s="66">
        <v>13956.61</v>
      </c>
      <c r="V481" s="61">
        <v>2020</v>
      </c>
    </row>
    <row r="482" spans="1:56" s="2" customFormat="1" ht="12.75" customHeight="1" x14ac:dyDescent="0.2">
      <c r="A482" s="61">
        <v>5</v>
      </c>
      <c r="B482" s="64" t="s">
        <v>461</v>
      </c>
      <c r="C482" s="66">
        <f t="shared" si="42"/>
        <v>294181.64</v>
      </c>
      <c r="D482" s="66">
        <v>289676.19</v>
      </c>
      <c r="E482" s="66"/>
      <c r="F482" s="66"/>
      <c r="G482" s="66"/>
      <c r="H482" s="66"/>
      <c r="I482" s="66"/>
      <c r="J482" s="66"/>
      <c r="K482" s="66"/>
      <c r="L482" s="66"/>
      <c r="M482" s="66"/>
      <c r="N482" s="66"/>
      <c r="O482" s="66"/>
      <c r="P482" s="66"/>
      <c r="Q482" s="66"/>
      <c r="R482" s="66"/>
      <c r="S482" s="66"/>
      <c r="T482" s="66"/>
      <c r="U482" s="66">
        <v>4505.45</v>
      </c>
      <c r="V482" s="61">
        <v>2020</v>
      </c>
    </row>
    <row r="483" spans="1:56" s="2" customFormat="1" ht="12.75" customHeight="1" x14ac:dyDescent="0.2">
      <c r="A483" s="61">
        <v>6</v>
      </c>
      <c r="B483" s="64" t="s">
        <v>463</v>
      </c>
      <c r="C483" s="66">
        <f t="shared" si="42"/>
        <v>273849.82150799996</v>
      </c>
      <c r="D483" s="66">
        <v>268112.21999999997</v>
      </c>
      <c r="E483" s="66"/>
      <c r="F483" s="66"/>
      <c r="G483" s="66"/>
      <c r="H483" s="66"/>
      <c r="I483" s="66"/>
      <c r="J483" s="66"/>
      <c r="K483" s="66"/>
      <c r="L483" s="66"/>
      <c r="M483" s="66"/>
      <c r="N483" s="66"/>
      <c r="O483" s="66"/>
      <c r="P483" s="66"/>
      <c r="Q483" s="66"/>
      <c r="R483" s="66"/>
      <c r="S483" s="66"/>
      <c r="T483" s="66"/>
      <c r="U483" s="66">
        <f>(R483++Q483+O483+M483+I483+H483+G483+F483+E483+D483)*0.0214</f>
        <v>5737.6015079999988</v>
      </c>
      <c r="V483" s="61">
        <v>2020</v>
      </c>
    </row>
    <row r="484" spans="1:56" s="2" customFormat="1" ht="12.75" customHeight="1" x14ac:dyDescent="0.2">
      <c r="A484" s="61">
        <v>7</v>
      </c>
      <c r="B484" s="64" t="s">
        <v>468</v>
      </c>
      <c r="C484" s="66">
        <f t="shared" si="42"/>
        <v>675145.96</v>
      </c>
      <c r="D484" s="66">
        <v>665350</v>
      </c>
      <c r="E484" s="66"/>
      <c r="F484" s="66"/>
      <c r="G484" s="66"/>
      <c r="H484" s="66"/>
      <c r="I484" s="66"/>
      <c r="J484" s="66"/>
      <c r="K484" s="66"/>
      <c r="L484" s="66"/>
      <c r="M484" s="66"/>
      <c r="N484" s="66"/>
      <c r="O484" s="66"/>
      <c r="P484" s="66"/>
      <c r="Q484" s="66"/>
      <c r="R484" s="66"/>
      <c r="S484" s="66"/>
      <c r="T484" s="66"/>
      <c r="U484" s="66">
        <v>9795.9599999999991</v>
      </c>
      <c r="V484" s="61">
        <v>2020</v>
      </c>
    </row>
    <row r="485" spans="1:56" s="2" customFormat="1" ht="12.75" customHeight="1" x14ac:dyDescent="0.2">
      <c r="A485" s="61">
        <v>8</v>
      </c>
      <c r="B485" s="64" t="s">
        <v>469</v>
      </c>
      <c r="C485" s="66">
        <f t="shared" si="42"/>
        <v>858679.78</v>
      </c>
      <c r="D485" s="66">
        <v>848011</v>
      </c>
      <c r="E485" s="66"/>
      <c r="F485" s="66"/>
      <c r="G485" s="66"/>
      <c r="H485" s="66"/>
      <c r="I485" s="66"/>
      <c r="J485" s="66"/>
      <c r="K485" s="66"/>
      <c r="L485" s="66"/>
      <c r="M485" s="66"/>
      <c r="N485" s="66"/>
      <c r="O485" s="66"/>
      <c r="P485" s="66"/>
      <c r="Q485" s="66"/>
      <c r="R485" s="66"/>
      <c r="S485" s="66"/>
      <c r="T485" s="66"/>
      <c r="U485" s="66">
        <v>10668.78</v>
      </c>
      <c r="V485" s="61">
        <v>2020</v>
      </c>
    </row>
    <row r="486" spans="1:56" s="130" customFormat="1" ht="12.75" customHeight="1" x14ac:dyDescent="0.2">
      <c r="A486" s="245" t="s">
        <v>484</v>
      </c>
      <c r="B486" s="245"/>
      <c r="C486" s="50">
        <f t="shared" ref="C486:U486" si="43">SUM(C478:C485)</f>
        <v>4945857.3130355999</v>
      </c>
      <c r="D486" s="50">
        <f t="shared" si="43"/>
        <v>4858938.1239999998</v>
      </c>
      <c r="E486" s="50">
        <f t="shared" si="43"/>
        <v>0</v>
      </c>
      <c r="F486" s="50">
        <f t="shared" si="43"/>
        <v>0</v>
      </c>
      <c r="G486" s="50">
        <f t="shared" si="43"/>
        <v>0</v>
      </c>
      <c r="H486" s="50">
        <f t="shared" si="43"/>
        <v>0</v>
      </c>
      <c r="I486" s="50">
        <f t="shared" si="43"/>
        <v>0</v>
      </c>
      <c r="J486" s="50">
        <f t="shared" si="43"/>
        <v>0</v>
      </c>
      <c r="K486" s="50">
        <f t="shared" si="43"/>
        <v>0</v>
      </c>
      <c r="L486" s="50">
        <f t="shared" si="43"/>
        <v>0</v>
      </c>
      <c r="M486" s="50">
        <f t="shared" si="43"/>
        <v>0</v>
      </c>
      <c r="N486" s="50">
        <f t="shared" si="43"/>
        <v>0</v>
      </c>
      <c r="O486" s="50">
        <f t="shared" si="43"/>
        <v>0</v>
      </c>
      <c r="P486" s="50">
        <f t="shared" si="43"/>
        <v>0</v>
      </c>
      <c r="Q486" s="50">
        <f t="shared" si="43"/>
        <v>0</v>
      </c>
      <c r="R486" s="50">
        <f t="shared" si="43"/>
        <v>0</v>
      </c>
      <c r="S486" s="50">
        <f t="shared" si="43"/>
        <v>0</v>
      </c>
      <c r="T486" s="50">
        <f t="shared" si="43"/>
        <v>0</v>
      </c>
      <c r="U486" s="50">
        <f t="shared" si="43"/>
        <v>86919.189035599993</v>
      </c>
      <c r="V486" s="45"/>
      <c r="W486" s="81"/>
      <c r="X486" s="81"/>
      <c r="Y486" s="81"/>
      <c r="Z486" s="81"/>
      <c r="AA486" s="81"/>
      <c r="AB486" s="81"/>
      <c r="AC486" s="81"/>
      <c r="AD486" s="81"/>
      <c r="AE486" s="81"/>
      <c r="AF486" s="81"/>
      <c r="AG486" s="81"/>
      <c r="AH486" s="81"/>
      <c r="AI486" s="81"/>
      <c r="AJ486" s="81"/>
      <c r="AK486" s="81"/>
      <c r="AL486" s="81"/>
      <c r="AM486" s="81"/>
      <c r="AN486" s="81"/>
      <c r="AO486" s="81"/>
      <c r="AP486" s="81"/>
      <c r="AQ486" s="81"/>
      <c r="AR486" s="81"/>
      <c r="AS486" s="81"/>
      <c r="AT486" s="81"/>
      <c r="AU486" s="81"/>
      <c r="AV486" s="81"/>
      <c r="AW486" s="81"/>
      <c r="AX486" s="81"/>
      <c r="AY486" s="81"/>
      <c r="AZ486" s="81"/>
      <c r="BA486" s="81"/>
      <c r="BB486" s="81"/>
      <c r="BC486" s="81"/>
      <c r="BD486" s="81"/>
    </row>
    <row r="487" spans="1:56" s="2" customFormat="1" ht="12.75" customHeight="1" x14ac:dyDescent="0.2">
      <c r="A487" s="61">
        <v>1</v>
      </c>
      <c r="B487" s="64" t="s">
        <v>480</v>
      </c>
      <c r="C487" s="66">
        <f t="shared" ref="C487:C498" si="44">D487+E487+F487+G487+H487+I487+K487+M487+O487+Q487+R487+T487+U487+S487</f>
        <v>42445682.280000001</v>
      </c>
      <c r="D487" s="66">
        <v>2172068.0499999998</v>
      </c>
      <c r="E487" s="66">
        <v>5960341.3799999999</v>
      </c>
      <c r="F487" s="66"/>
      <c r="G487" s="66">
        <v>1932936.75</v>
      </c>
      <c r="H487" s="66"/>
      <c r="I487" s="66">
        <v>1078187.43</v>
      </c>
      <c r="J487" s="101"/>
      <c r="K487" s="101"/>
      <c r="L487" s="66">
        <v>1105.56</v>
      </c>
      <c r="M487" s="66">
        <v>9804269</v>
      </c>
      <c r="N487" s="66"/>
      <c r="O487" s="66"/>
      <c r="P487" s="66">
        <v>2250</v>
      </c>
      <c r="Q487" s="66">
        <v>20583963.75</v>
      </c>
      <c r="R487" s="66">
        <v>10505.42</v>
      </c>
      <c r="S487" s="101"/>
      <c r="T487" s="66"/>
      <c r="U487" s="66">
        <f>209287.33+694123.17</f>
        <v>903410.5</v>
      </c>
      <c r="V487" s="61">
        <v>2021</v>
      </c>
    </row>
    <row r="488" spans="1:56" s="2" customFormat="1" ht="12.75" customHeight="1" x14ac:dyDescent="0.2">
      <c r="A488" s="61">
        <v>2</v>
      </c>
      <c r="B488" s="64" t="s">
        <v>482</v>
      </c>
      <c r="C488" s="66">
        <f t="shared" si="44"/>
        <v>36351438.259999998</v>
      </c>
      <c r="D488" s="66">
        <v>3057353.42</v>
      </c>
      <c r="E488" s="122">
        <v>4602254.0999999996</v>
      </c>
      <c r="F488" s="66"/>
      <c r="G488" s="122">
        <v>1921846.48</v>
      </c>
      <c r="H488" s="66"/>
      <c r="I488" s="122">
        <v>949788.2</v>
      </c>
      <c r="J488" s="101"/>
      <c r="K488" s="101"/>
      <c r="L488" s="66">
        <v>623.94000000000005</v>
      </c>
      <c r="M488" s="67">
        <v>10259900.699999999</v>
      </c>
      <c r="N488" s="66">
        <v>612</v>
      </c>
      <c r="O488" s="123">
        <v>1786259.82</v>
      </c>
      <c r="P488" s="66">
        <v>1890</v>
      </c>
      <c r="Q488" s="122">
        <v>12507824.609999999</v>
      </c>
      <c r="R488" s="122">
        <v>500842.2</v>
      </c>
      <c r="S488" s="101"/>
      <c r="T488" s="66"/>
      <c r="U488" s="123">
        <v>765368.73</v>
      </c>
      <c r="V488" s="61">
        <v>2021</v>
      </c>
    </row>
    <row r="489" spans="1:56" s="2" customFormat="1" ht="12.75" customHeight="1" x14ac:dyDescent="0.2">
      <c r="A489" s="61">
        <v>3</v>
      </c>
      <c r="B489" s="64" t="s">
        <v>485</v>
      </c>
      <c r="C489" s="66">
        <f t="shared" si="44"/>
        <v>96576.395000000004</v>
      </c>
      <c r="D489" s="66"/>
      <c r="E489" s="66"/>
      <c r="F489" s="66"/>
      <c r="G489" s="66"/>
      <c r="H489" s="66"/>
      <c r="I489" s="66"/>
      <c r="J489" s="101"/>
      <c r="K489" s="101"/>
      <c r="L489" s="66"/>
      <c r="M489" s="66"/>
      <c r="N489" s="66"/>
      <c r="O489" s="66"/>
      <c r="P489" s="66"/>
      <c r="Q489" s="66"/>
      <c r="R489" s="66"/>
      <c r="S489" s="101"/>
      <c r="T489" s="66">
        <v>96576.395000000004</v>
      </c>
      <c r="U489" s="66"/>
      <c r="V489" s="61">
        <v>2021</v>
      </c>
    </row>
    <row r="490" spans="1:56" s="2" customFormat="1" ht="12.75" customHeight="1" x14ac:dyDescent="0.2">
      <c r="A490" s="61">
        <v>4</v>
      </c>
      <c r="B490" s="64" t="s">
        <v>486</v>
      </c>
      <c r="C490" s="66">
        <f t="shared" si="44"/>
        <v>96576.395000000004</v>
      </c>
      <c r="D490" s="66"/>
      <c r="E490" s="66"/>
      <c r="F490" s="66"/>
      <c r="G490" s="66"/>
      <c r="H490" s="66"/>
      <c r="I490" s="66"/>
      <c r="J490" s="101"/>
      <c r="K490" s="101"/>
      <c r="L490" s="66"/>
      <c r="M490" s="66"/>
      <c r="N490" s="66"/>
      <c r="O490" s="66"/>
      <c r="P490" s="66"/>
      <c r="Q490" s="66"/>
      <c r="R490" s="66"/>
      <c r="S490" s="101"/>
      <c r="T490" s="66">
        <v>96576.395000000004</v>
      </c>
      <c r="U490" s="66"/>
      <c r="V490" s="61">
        <v>2021</v>
      </c>
    </row>
    <row r="491" spans="1:56" s="2" customFormat="1" ht="12.75" customHeight="1" x14ac:dyDescent="0.2">
      <c r="A491" s="61">
        <v>5</v>
      </c>
      <c r="B491" s="64" t="s">
        <v>463</v>
      </c>
      <c r="C491" s="66">
        <f t="shared" si="44"/>
        <v>7024043.8084920002</v>
      </c>
      <c r="D491" s="66"/>
      <c r="E491" s="66">
        <v>1114661.18</v>
      </c>
      <c r="F491" s="66"/>
      <c r="G491" s="66">
        <v>166192.21</v>
      </c>
      <c r="H491" s="66"/>
      <c r="I491" s="66">
        <v>159415</v>
      </c>
      <c r="J491" s="101"/>
      <c r="K491" s="101"/>
      <c r="L491" s="66">
        <v>395</v>
      </c>
      <c r="M491" s="66">
        <v>2610687.02</v>
      </c>
      <c r="N491" s="66"/>
      <c r="O491" s="66"/>
      <c r="P491" s="66">
        <v>360</v>
      </c>
      <c r="Q491" s="66">
        <v>2634484.85</v>
      </c>
      <c r="R491" s="66">
        <v>215841.15</v>
      </c>
      <c r="S491" s="101"/>
      <c r="T491" s="66"/>
      <c r="U491" s="66">
        <f>128500-U483</f>
        <v>122762.39849200001</v>
      </c>
      <c r="V491" s="61">
        <v>2021</v>
      </c>
    </row>
    <row r="492" spans="1:56" s="2" customFormat="1" ht="12.75" customHeight="1" x14ac:dyDescent="0.2">
      <c r="A492" s="61">
        <v>6</v>
      </c>
      <c r="B492" s="64" t="s">
        <v>443</v>
      </c>
      <c r="C492" s="66">
        <f t="shared" si="44"/>
        <v>8465246.0700000003</v>
      </c>
      <c r="D492" s="66"/>
      <c r="E492" s="66"/>
      <c r="F492" s="66"/>
      <c r="G492" s="66"/>
      <c r="H492" s="66"/>
      <c r="I492" s="66"/>
      <c r="J492" s="101"/>
      <c r="K492" s="101"/>
      <c r="L492" s="66">
        <v>548.70000000000005</v>
      </c>
      <c r="M492" s="67">
        <v>4215772.47</v>
      </c>
      <c r="N492" s="66"/>
      <c r="O492" s="66"/>
      <c r="P492" s="66">
        <v>366.1</v>
      </c>
      <c r="Q492" s="67">
        <v>3671381.99</v>
      </c>
      <c r="R492" s="67">
        <v>400730.86</v>
      </c>
      <c r="S492" s="101"/>
      <c r="T492" s="66"/>
      <c r="U492" s="66">
        <f>ROUND(0.0214*(D492+E492+F492+G492+H492+I492+M492+O492+R492+S492+Q492),2)</f>
        <v>177360.75</v>
      </c>
      <c r="V492" s="61">
        <v>2021</v>
      </c>
    </row>
    <row r="493" spans="1:56" s="2" customFormat="1" ht="12.75" customHeight="1" x14ac:dyDescent="0.2">
      <c r="A493" s="61">
        <v>7</v>
      </c>
      <c r="B493" s="64" t="s">
        <v>446</v>
      </c>
      <c r="C493" s="66">
        <f t="shared" si="44"/>
        <v>6200438.9900000002</v>
      </c>
      <c r="D493" s="66"/>
      <c r="E493" s="66"/>
      <c r="F493" s="66"/>
      <c r="G493" s="66"/>
      <c r="H493" s="66"/>
      <c r="I493" s="66"/>
      <c r="J493" s="101"/>
      <c r="K493" s="101"/>
      <c r="L493" s="66">
        <v>439</v>
      </c>
      <c r="M493" s="66">
        <v>3591382</v>
      </c>
      <c r="N493" s="66"/>
      <c r="O493" s="66"/>
      <c r="P493" s="66">
        <v>338.2</v>
      </c>
      <c r="Q493" s="66">
        <v>2289480</v>
      </c>
      <c r="R493" s="66">
        <v>237636</v>
      </c>
      <c r="S493" s="101"/>
      <c r="T493" s="66"/>
      <c r="U493" s="66">
        <f>ROUND(0.0214*(D493+E493+F493+G493+H493+I493+M493+O493+R493),2)</f>
        <v>81940.990000000005</v>
      </c>
      <c r="V493" s="61">
        <v>2021</v>
      </c>
    </row>
    <row r="494" spans="1:56" s="2" customFormat="1" ht="12.75" customHeight="1" x14ac:dyDescent="0.2">
      <c r="A494" s="61">
        <v>8</v>
      </c>
      <c r="B494" s="64" t="s">
        <v>447</v>
      </c>
      <c r="C494" s="66">
        <f t="shared" si="44"/>
        <v>5621000.0899999999</v>
      </c>
      <c r="D494" s="66"/>
      <c r="E494" s="66"/>
      <c r="F494" s="66"/>
      <c r="G494" s="66"/>
      <c r="H494" s="66"/>
      <c r="I494" s="66"/>
      <c r="J494" s="101"/>
      <c r="K494" s="101"/>
      <c r="L494" s="66">
        <v>439</v>
      </c>
      <c r="M494" s="66">
        <v>2928260</v>
      </c>
      <c r="N494" s="66"/>
      <c r="O494" s="66"/>
      <c r="P494" s="66">
        <v>338.2</v>
      </c>
      <c r="Q494" s="66">
        <v>2385019</v>
      </c>
      <c r="R494" s="66">
        <v>239922</v>
      </c>
      <c r="S494" s="101"/>
      <c r="T494" s="66"/>
      <c r="U494" s="66">
        <f>ROUND(0.0214*(D494+E494+F494+G494+H494+I494+M494+O494+R494),2)</f>
        <v>67799.09</v>
      </c>
      <c r="V494" s="61">
        <v>2021</v>
      </c>
    </row>
    <row r="495" spans="1:56" s="2" customFormat="1" ht="12.75" customHeight="1" x14ac:dyDescent="0.2">
      <c r="A495" s="61">
        <v>9</v>
      </c>
      <c r="B495" s="64" t="s">
        <v>461</v>
      </c>
      <c r="C495" s="66">
        <f t="shared" si="44"/>
        <v>9048293.6600000001</v>
      </c>
      <c r="D495" s="66"/>
      <c r="E495" s="66">
        <v>1299795</v>
      </c>
      <c r="F495" s="66"/>
      <c r="G495" s="66">
        <v>239634</v>
      </c>
      <c r="H495" s="66"/>
      <c r="I495" s="66">
        <v>223842</v>
      </c>
      <c r="J495" s="101"/>
      <c r="K495" s="101"/>
      <c r="L495" s="66">
        <v>313</v>
      </c>
      <c r="M495" s="66">
        <v>3343123</v>
      </c>
      <c r="N495" s="66"/>
      <c r="O495" s="66"/>
      <c r="P495" s="66">
        <v>360</v>
      </c>
      <c r="Q495" s="66">
        <v>3647969</v>
      </c>
      <c r="R495" s="66">
        <v>184647</v>
      </c>
      <c r="S495" s="101"/>
      <c r="T495" s="66"/>
      <c r="U495" s="66">
        <v>109283.66</v>
      </c>
      <c r="V495" s="61">
        <v>2021</v>
      </c>
    </row>
    <row r="496" spans="1:56" s="2" customFormat="1" ht="12.75" customHeight="1" x14ac:dyDescent="0.2">
      <c r="A496" s="61">
        <v>10</v>
      </c>
      <c r="B496" s="64" t="s">
        <v>468</v>
      </c>
      <c r="C496" s="66">
        <f t="shared" si="44"/>
        <v>9330954</v>
      </c>
      <c r="D496" s="66"/>
      <c r="E496" s="66">
        <v>2248370</v>
      </c>
      <c r="F496" s="66"/>
      <c r="G496" s="66">
        <v>611108</v>
      </c>
      <c r="H496" s="66"/>
      <c r="I496" s="66"/>
      <c r="J496" s="101"/>
      <c r="K496" s="101"/>
      <c r="L496" s="66">
        <v>546</v>
      </c>
      <c r="M496" s="66">
        <v>1713495</v>
      </c>
      <c r="N496" s="66"/>
      <c r="O496" s="66"/>
      <c r="P496" s="66" t="s">
        <v>957</v>
      </c>
      <c r="Q496" s="66">
        <v>4592870</v>
      </c>
      <c r="R496" s="66"/>
      <c r="S496" s="101"/>
      <c r="T496" s="66"/>
      <c r="U496" s="66">
        <v>165111</v>
      </c>
      <c r="V496" s="61">
        <v>2021</v>
      </c>
    </row>
    <row r="497" spans="1:56" s="2" customFormat="1" ht="12.75" customHeight="1" x14ac:dyDescent="0.2">
      <c r="A497" s="61">
        <v>11</v>
      </c>
      <c r="B497" s="64" t="s">
        <v>469</v>
      </c>
      <c r="C497" s="66">
        <f t="shared" si="44"/>
        <v>14644701.439999999</v>
      </c>
      <c r="D497" s="66"/>
      <c r="E497" s="66">
        <v>2983182</v>
      </c>
      <c r="F497" s="66"/>
      <c r="G497" s="66">
        <v>331193</v>
      </c>
      <c r="H497" s="66"/>
      <c r="I497" s="66">
        <v>63914</v>
      </c>
      <c r="J497" s="101"/>
      <c r="K497" s="101"/>
      <c r="L497" s="66">
        <v>574</v>
      </c>
      <c r="M497" s="66">
        <v>5788360</v>
      </c>
      <c r="N497" s="66"/>
      <c r="O497" s="66"/>
      <c r="P497" s="66">
        <v>856</v>
      </c>
      <c r="Q497" s="66">
        <v>5194792</v>
      </c>
      <c r="R497" s="66">
        <v>78195</v>
      </c>
      <c r="S497" s="101"/>
      <c r="T497" s="66"/>
      <c r="U497" s="66">
        <v>205065.44</v>
      </c>
      <c r="V497" s="61">
        <v>2021</v>
      </c>
    </row>
    <row r="498" spans="1:56" s="2" customFormat="1" ht="12.75" customHeight="1" x14ac:dyDescent="0.2">
      <c r="A498" s="61">
        <v>12</v>
      </c>
      <c r="B498" s="64" t="s">
        <v>478</v>
      </c>
      <c r="C498" s="66">
        <f t="shared" si="44"/>
        <v>11455134.210000001</v>
      </c>
      <c r="D498" s="66"/>
      <c r="E498" s="66">
        <v>2734602</v>
      </c>
      <c r="F498" s="66"/>
      <c r="G498" s="66">
        <v>494541</v>
      </c>
      <c r="H498" s="66"/>
      <c r="I498" s="66">
        <v>307374</v>
      </c>
      <c r="J498" s="101"/>
      <c r="K498" s="101"/>
      <c r="L498" s="66" t="s">
        <v>958</v>
      </c>
      <c r="M498" s="66">
        <v>4118316</v>
      </c>
      <c r="N498" s="66"/>
      <c r="O498" s="66"/>
      <c r="P498" s="66" t="s">
        <v>959</v>
      </c>
      <c r="Q498" s="66">
        <v>3106824</v>
      </c>
      <c r="R498" s="66">
        <v>517938</v>
      </c>
      <c r="S498" s="101"/>
      <c r="T498" s="66"/>
      <c r="U498" s="66">
        <v>175539.21</v>
      </c>
      <c r="V498" s="61">
        <v>2021</v>
      </c>
    </row>
    <row r="499" spans="1:56" s="130" customFormat="1" ht="12.75" customHeight="1" x14ac:dyDescent="0.2">
      <c r="A499" s="245" t="s">
        <v>487</v>
      </c>
      <c r="B499" s="245"/>
      <c r="C499" s="50">
        <f t="shared" ref="C499:U499" si="45">SUM(C487:C498)</f>
        <v>150780085.598492</v>
      </c>
      <c r="D499" s="50">
        <f t="shared" si="45"/>
        <v>5229421.47</v>
      </c>
      <c r="E499" s="50">
        <f t="shared" si="45"/>
        <v>20943205.66</v>
      </c>
      <c r="F499" s="50">
        <f t="shared" si="45"/>
        <v>0</v>
      </c>
      <c r="G499" s="50">
        <f t="shared" si="45"/>
        <v>5697451.4399999995</v>
      </c>
      <c r="H499" s="50">
        <f t="shared" si="45"/>
        <v>0</v>
      </c>
      <c r="I499" s="50">
        <f t="shared" si="45"/>
        <v>2782520.63</v>
      </c>
      <c r="J499" s="50">
        <f t="shared" si="45"/>
        <v>0</v>
      </c>
      <c r="K499" s="50">
        <f t="shared" si="45"/>
        <v>0</v>
      </c>
      <c r="L499" s="50">
        <f t="shared" si="45"/>
        <v>4984.2</v>
      </c>
      <c r="M499" s="50">
        <f t="shared" si="45"/>
        <v>48373565.189999998</v>
      </c>
      <c r="N499" s="50">
        <f t="shared" si="45"/>
        <v>612</v>
      </c>
      <c r="O499" s="50">
        <f t="shared" si="45"/>
        <v>1786259.82</v>
      </c>
      <c r="P499" s="50">
        <f t="shared" si="45"/>
        <v>6758.5</v>
      </c>
      <c r="Q499" s="50">
        <f t="shared" si="45"/>
        <v>60614609.200000003</v>
      </c>
      <c r="R499" s="50">
        <f t="shared" si="45"/>
        <v>2386257.63</v>
      </c>
      <c r="S499" s="50">
        <f t="shared" si="45"/>
        <v>0</v>
      </c>
      <c r="T499" s="50">
        <f t="shared" si="45"/>
        <v>193152.79</v>
      </c>
      <c r="U499" s="50">
        <f t="shared" si="45"/>
        <v>2773641.7684920002</v>
      </c>
      <c r="V499" s="50"/>
      <c r="W499" s="81"/>
      <c r="X499" s="81"/>
      <c r="Y499" s="81"/>
      <c r="Z499" s="81"/>
      <c r="AA499" s="81"/>
      <c r="AB499" s="81"/>
      <c r="AC499" s="81"/>
      <c r="AD499" s="81"/>
      <c r="AE499" s="81"/>
      <c r="AF499" s="81"/>
      <c r="AG499" s="81"/>
      <c r="AH499" s="81"/>
      <c r="AI499" s="81"/>
      <c r="AJ499" s="81"/>
      <c r="AK499" s="81"/>
      <c r="AL499" s="81"/>
      <c r="AM499" s="81"/>
      <c r="AN499" s="81"/>
      <c r="AO499" s="81"/>
      <c r="AP499" s="81"/>
      <c r="AQ499" s="81"/>
      <c r="AR499" s="81"/>
      <c r="AS499" s="81"/>
      <c r="AT499" s="81"/>
      <c r="AU499" s="81"/>
      <c r="AV499" s="81"/>
      <c r="AW499" s="81"/>
      <c r="AX499" s="81"/>
      <c r="AY499" s="81"/>
      <c r="AZ499" s="81"/>
      <c r="BA499" s="81"/>
      <c r="BB499" s="81"/>
      <c r="BC499" s="81"/>
      <c r="BD499" s="81"/>
    </row>
    <row r="500" spans="1:56" s="131" customFormat="1" ht="12.75" customHeight="1" x14ac:dyDescent="0.2">
      <c r="A500" s="244" t="s">
        <v>488</v>
      </c>
      <c r="B500" s="244"/>
      <c r="C500" s="30">
        <f>C477+C486+C499</f>
        <v>160306987.00602761</v>
      </c>
      <c r="D500" s="30">
        <f t="shared" ref="D500:U500" si="46">D499+D486+D477</f>
        <v>10088359.594000001</v>
      </c>
      <c r="E500" s="30">
        <f t="shared" si="46"/>
        <v>20943205.66</v>
      </c>
      <c r="F500" s="30">
        <f t="shared" si="46"/>
        <v>0</v>
      </c>
      <c r="G500" s="30">
        <f t="shared" si="46"/>
        <v>5697451.4399999995</v>
      </c>
      <c r="H500" s="30">
        <f t="shared" si="46"/>
        <v>0</v>
      </c>
      <c r="I500" s="30">
        <f t="shared" si="46"/>
        <v>2782520.63</v>
      </c>
      <c r="J500" s="30">
        <f t="shared" si="46"/>
        <v>0</v>
      </c>
      <c r="K500" s="30">
        <f t="shared" si="46"/>
        <v>0</v>
      </c>
      <c r="L500" s="30">
        <f t="shared" si="46"/>
        <v>4984.2</v>
      </c>
      <c r="M500" s="30">
        <f t="shared" si="46"/>
        <v>48373565.189999998</v>
      </c>
      <c r="N500" s="30">
        <f t="shared" si="46"/>
        <v>612</v>
      </c>
      <c r="O500" s="30">
        <f t="shared" si="46"/>
        <v>1786259.82</v>
      </c>
      <c r="P500" s="30">
        <f t="shared" si="46"/>
        <v>6758.5</v>
      </c>
      <c r="Q500" s="30">
        <f t="shared" si="46"/>
        <v>60614609.200000003</v>
      </c>
      <c r="R500" s="30">
        <f t="shared" si="46"/>
        <v>2386257.63</v>
      </c>
      <c r="S500" s="30">
        <f t="shared" si="46"/>
        <v>0</v>
      </c>
      <c r="T500" s="30">
        <f t="shared" si="46"/>
        <v>4774196.8844999997</v>
      </c>
      <c r="U500" s="30">
        <f t="shared" si="46"/>
        <v>2860560.9575276002</v>
      </c>
      <c r="V500" s="29"/>
      <c r="W500" s="81"/>
      <c r="X500" s="81"/>
      <c r="Y500" s="81"/>
      <c r="Z500" s="81"/>
      <c r="AA500" s="81"/>
      <c r="AB500" s="81"/>
      <c r="AC500" s="81"/>
      <c r="AD500" s="81"/>
      <c r="AE500" s="81"/>
      <c r="AF500" s="81"/>
      <c r="AG500" s="81"/>
      <c r="AH500" s="81"/>
      <c r="AI500" s="81"/>
      <c r="AJ500" s="81"/>
      <c r="AK500" s="81"/>
      <c r="AL500" s="81"/>
      <c r="AM500" s="81"/>
      <c r="AN500" s="81"/>
      <c r="AO500" s="81"/>
      <c r="AP500" s="81"/>
      <c r="AQ500" s="81"/>
      <c r="AR500" s="81"/>
      <c r="AS500" s="81"/>
      <c r="AT500" s="81"/>
      <c r="AU500" s="81"/>
      <c r="AV500" s="81"/>
      <c r="AW500" s="81"/>
      <c r="AX500" s="81"/>
      <c r="AY500" s="81"/>
      <c r="AZ500" s="81"/>
      <c r="BA500" s="81"/>
      <c r="BB500" s="81"/>
      <c r="BC500" s="81"/>
      <c r="BD500" s="81"/>
    </row>
    <row r="501" spans="1:56" s="2" customFormat="1" ht="12.75" customHeight="1" x14ac:dyDescent="0.2">
      <c r="A501" s="256" t="s">
        <v>489</v>
      </c>
      <c r="B501" s="256"/>
      <c r="C501" s="66"/>
      <c r="D501" s="66"/>
      <c r="E501" s="66"/>
      <c r="F501" s="66"/>
      <c r="G501" s="66"/>
      <c r="H501" s="66"/>
      <c r="I501" s="66"/>
      <c r="J501" s="101"/>
      <c r="K501" s="101"/>
      <c r="L501" s="66"/>
      <c r="M501" s="66"/>
      <c r="N501" s="66"/>
      <c r="O501" s="66"/>
      <c r="P501" s="66"/>
      <c r="Q501" s="66"/>
      <c r="R501" s="66"/>
      <c r="S501" s="101"/>
      <c r="T501" s="66"/>
      <c r="U501" s="66"/>
      <c r="V501" s="61"/>
    </row>
    <row r="502" spans="1:56" s="2" customFormat="1" ht="12.75" customHeight="1" x14ac:dyDescent="0.2">
      <c r="A502" s="61">
        <v>1</v>
      </c>
      <c r="B502" s="64" t="s">
        <v>490</v>
      </c>
      <c r="C502" s="66">
        <v>25645</v>
      </c>
      <c r="D502" s="66"/>
      <c r="E502" s="66"/>
      <c r="F502" s="66"/>
      <c r="G502" s="66"/>
      <c r="H502" s="66"/>
      <c r="I502" s="66"/>
      <c r="J502" s="101"/>
      <c r="K502" s="101"/>
      <c r="L502" s="66"/>
      <c r="M502" s="66"/>
      <c r="N502" s="66"/>
      <c r="O502" s="66"/>
      <c r="P502" s="66"/>
      <c r="Q502" s="66"/>
      <c r="R502" s="66"/>
      <c r="S502" s="101"/>
      <c r="T502" s="66">
        <v>25645</v>
      </c>
      <c r="U502" s="66"/>
      <c r="V502" s="61">
        <v>2019</v>
      </c>
    </row>
    <row r="503" spans="1:56" s="2" customFormat="1" ht="12.75" customHeight="1" x14ac:dyDescent="0.2">
      <c r="A503" s="61">
        <v>2</v>
      </c>
      <c r="B503" s="64" t="s">
        <v>491</v>
      </c>
      <c r="C503" s="66">
        <v>29735</v>
      </c>
      <c r="D503" s="66"/>
      <c r="E503" s="66"/>
      <c r="F503" s="66"/>
      <c r="G503" s="66"/>
      <c r="H503" s="66"/>
      <c r="I503" s="66"/>
      <c r="J503" s="101"/>
      <c r="K503" s="101"/>
      <c r="L503" s="66"/>
      <c r="M503" s="66"/>
      <c r="N503" s="66"/>
      <c r="O503" s="66"/>
      <c r="P503" s="66"/>
      <c r="Q503" s="66"/>
      <c r="R503" s="66"/>
      <c r="S503" s="101"/>
      <c r="T503" s="66">
        <v>29735</v>
      </c>
      <c r="U503" s="66"/>
      <c r="V503" s="61">
        <v>2019</v>
      </c>
    </row>
    <row r="504" spans="1:56" s="2" customFormat="1" ht="12.75" customHeight="1" x14ac:dyDescent="0.2">
      <c r="A504" s="61">
        <v>3</v>
      </c>
      <c r="B504" s="64" t="s">
        <v>492</v>
      </c>
      <c r="C504" s="66">
        <v>182890.80720000001</v>
      </c>
      <c r="D504" s="66"/>
      <c r="E504" s="66"/>
      <c r="F504" s="66"/>
      <c r="G504" s="66"/>
      <c r="H504" s="66"/>
      <c r="I504" s="66"/>
      <c r="J504" s="101"/>
      <c r="K504" s="101"/>
      <c r="L504" s="66"/>
      <c r="M504" s="66"/>
      <c r="N504" s="66"/>
      <c r="O504" s="66"/>
      <c r="P504" s="66"/>
      <c r="Q504" s="66"/>
      <c r="R504" s="66"/>
      <c r="S504" s="101"/>
      <c r="T504" s="66">
        <v>182890.80720000001</v>
      </c>
      <c r="U504" s="66"/>
      <c r="V504" s="61">
        <v>2019</v>
      </c>
    </row>
    <row r="505" spans="1:56" s="2" customFormat="1" ht="12.75" customHeight="1" x14ac:dyDescent="0.2">
      <c r="A505" s="61">
        <v>4</v>
      </c>
      <c r="B505" s="64" t="s">
        <v>493</v>
      </c>
      <c r="C505" s="66">
        <v>29389.31</v>
      </c>
      <c r="D505" s="66"/>
      <c r="E505" s="66"/>
      <c r="F505" s="66"/>
      <c r="G505" s="66"/>
      <c r="H505" s="66"/>
      <c r="I505" s="66"/>
      <c r="J505" s="101"/>
      <c r="K505" s="101"/>
      <c r="L505" s="66"/>
      <c r="M505" s="66"/>
      <c r="N505" s="66"/>
      <c r="O505" s="66"/>
      <c r="P505" s="66"/>
      <c r="Q505" s="66"/>
      <c r="R505" s="66"/>
      <c r="S505" s="101"/>
      <c r="T505" s="66">
        <v>29389.31</v>
      </c>
      <c r="U505" s="66"/>
      <c r="V505" s="61">
        <v>2019</v>
      </c>
    </row>
    <row r="506" spans="1:56" s="2" customFormat="1" ht="12.75" customHeight="1" x14ac:dyDescent="0.2">
      <c r="A506" s="61">
        <v>5</v>
      </c>
      <c r="B506" s="64" t="s">
        <v>494</v>
      </c>
      <c r="C506" s="66">
        <v>21427.47</v>
      </c>
      <c r="D506" s="66"/>
      <c r="E506" s="66"/>
      <c r="F506" s="66"/>
      <c r="G506" s="66"/>
      <c r="H506" s="66"/>
      <c r="I506" s="66"/>
      <c r="J506" s="101"/>
      <c r="K506" s="101"/>
      <c r="L506" s="66"/>
      <c r="M506" s="66"/>
      <c r="N506" s="66"/>
      <c r="O506" s="66"/>
      <c r="P506" s="66"/>
      <c r="Q506" s="66"/>
      <c r="R506" s="66"/>
      <c r="S506" s="101"/>
      <c r="T506" s="66">
        <v>21427.47</v>
      </c>
      <c r="U506" s="66"/>
      <c r="V506" s="61">
        <v>2019</v>
      </c>
    </row>
    <row r="507" spans="1:56" s="2" customFormat="1" ht="12.75" customHeight="1" x14ac:dyDescent="0.2">
      <c r="A507" s="61">
        <v>6</v>
      </c>
      <c r="B507" s="64" t="s">
        <v>495</v>
      </c>
      <c r="C507" s="66">
        <v>23786.080000000002</v>
      </c>
      <c r="D507" s="66"/>
      <c r="E507" s="66"/>
      <c r="F507" s="66"/>
      <c r="G507" s="66"/>
      <c r="H507" s="66"/>
      <c r="I507" s="66"/>
      <c r="J507" s="101"/>
      <c r="K507" s="101"/>
      <c r="L507" s="66"/>
      <c r="M507" s="66"/>
      <c r="N507" s="66"/>
      <c r="O507" s="66"/>
      <c r="P507" s="66"/>
      <c r="Q507" s="66"/>
      <c r="R507" s="66"/>
      <c r="S507" s="101"/>
      <c r="T507" s="66">
        <v>23786.080000000002</v>
      </c>
      <c r="U507" s="66"/>
      <c r="V507" s="61">
        <v>2019</v>
      </c>
    </row>
    <row r="508" spans="1:56" s="2" customFormat="1" ht="12.75" customHeight="1" x14ac:dyDescent="0.2">
      <c r="A508" s="61">
        <v>7</v>
      </c>
      <c r="B508" s="64" t="s">
        <v>496</v>
      </c>
      <c r="C508" s="66">
        <v>236444.29019999999</v>
      </c>
      <c r="D508" s="66"/>
      <c r="E508" s="66"/>
      <c r="F508" s="66"/>
      <c r="G508" s="66"/>
      <c r="H508" s="66"/>
      <c r="I508" s="66"/>
      <c r="J508" s="101"/>
      <c r="K508" s="101"/>
      <c r="L508" s="66"/>
      <c r="M508" s="66"/>
      <c r="N508" s="66"/>
      <c r="O508" s="66"/>
      <c r="P508" s="66"/>
      <c r="Q508" s="66"/>
      <c r="R508" s="66"/>
      <c r="S508" s="101"/>
      <c r="T508" s="66">
        <v>236444.29019999999</v>
      </c>
      <c r="U508" s="66"/>
      <c r="V508" s="61">
        <v>2019</v>
      </c>
    </row>
    <row r="509" spans="1:56" s="2" customFormat="1" ht="12.75" customHeight="1" x14ac:dyDescent="0.2">
      <c r="A509" s="61">
        <v>8</v>
      </c>
      <c r="B509" s="64" t="s">
        <v>960</v>
      </c>
      <c r="C509" s="66">
        <v>27367</v>
      </c>
      <c r="D509" s="66"/>
      <c r="E509" s="66"/>
      <c r="F509" s="66"/>
      <c r="G509" s="66"/>
      <c r="H509" s="66"/>
      <c r="I509" s="66"/>
      <c r="J509" s="101"/>
      <c r="K509" s="101"/>
      <c r="L509" s="66"/>
      <c r="M509" s="66"/>
      <c r="N509" s="66"/>
      <c r="O509" s="66"/>
      <c r="P509" s="66"/>
      <c r="Q509" s="66"/>
      <c r="R509" s="66"/>
      <c r="S509" s="101"/>
      <c r="T509" s="66">
        <v>27367</v>
      </c>
      <c r="U509" s="66"/>
      <c r="V509" s="61">
        <v>2019</v>
      </c>
    </row>
    <row r="510" spans="1:56" s="2" customFormat="1" ht="12.75" customHeight="1" x14ac:dyDescent="0.2">
      <c r="A510" s="61">
        <v>9</v>
      </c>
      <c r="B510" s="64" t="s">
        <v>498</v>
      </c>
      <c r="C510" s="66">
        <v>13466</v>
      </c>
      <c r="D510" s="66"/>
      <c r="E510" s="66"/>
      <c r="F510" s="66"/>
      <c r="G510" s="66"/>
      <c r="H510" s="66"/>
      <c r="I510" s="66"/>
      <c r="J510" s="101"/>
      <c r="K510" s="101"/>
      <c r="L510" s="66"/>
      <c r="M510" s="66"/>
      <c r="N510" s="66"/>
      <c r="O510" s="66"/>
      <c r="P510" s="66"/>
      <c r="Q510" s="66"/>
      <c r="R510" s="66"/>
      <c r="S510" s="101"/>
      <c r="T510" s="66">
        <v>13466</v>
      </c>
      <c r="U510" s="66"/>
      <c r="V510" s="61">
        <v>2019</v>
      </c>
    </row>
    <row r="511" spans="1:56" s="2" customFormat="1" ht="12.75" customHeight="1" x14ac:dyDescent="0.2">
      <c r="A511" s="61">
        <v>10</v>
      </c>
      <c r="B511" s="64" t="s">
        <v>499</v>
      </c>
      <c r="C511" s="66">
        <v>29987</v>
      </c>
      <c r="D511" s="66"/>
      <c r="E511" s="66"/>
      <c r="F511" s="66"/>
      <c r="G511" s="66"/>
      <c r="H511" s="66"/>
      <c r="I511" s="66"/>
      <c r="J511" s="101"/>
      <c r="K511" s="101"/>
      <c r="L511" s="66"/>
      <c r="M511" s="66"/>
      <c r="N511" s="66"/>
      <c r="O511" s="66"/>
      <c r="P511" s="66"/>
      <c r="Q511" s="66"/>
      <c r="R511" s="66"/>
      <c r="S511" s="101"/>
      <c r="T511" s="66">
        <v>29987</v>
      </c>
      <c r="U511" s="66"/>
      <c r="V511" s="61">
        <v>2019</v>
      </c>
    </row>
    <row r="512" spans="1:56" s="2" customFormat="1" ht="12.75" customHeight="1" x14ac:dyDescent="0.2">
      <c r="A512" s="61">
        <v>11</v>
      </c>
      <c r="B512" s="64" t="s">
        <v>500</v>
      </c>
      <c r="C512" s="66">
        <v>35829</v>
      </c>
      <c r="D512" s="66"/>
      <c r="E512" s="66"/>
      <c r="F512" s="66"/>
      <c r="G512" s="66"/>
      <c r="H512" s="66"/>
      <c r="I512" s="66"/>
      <c r="J512" s="101"/>
      <c r="K512" s="101"/>
      <c r="L512" s="66"/>
      <c r="M512" s="66"/>
      <c r="N512" s="66"/>
      <c r="O512" s="66"/>
      <c r="P512" s="66"/>
      <c r="Q512" s="66"/>
      <c r="R512" s="66"/>
      <c r="S512" s="101"/>
      <c r="T512" s="66">
        <v>35829</v>
      </c>
      <c r="U512" s="66"/>
      <c r="V512" s="61">
        <v>2019</v>
      </c>
    </row>
    <row r="513" spans="1:22" s="2" customFormat="1" ht="12.75" customHeight="1" x14ac:dyDescent="0.2">
      <c r="A513" s="61">
        <v>12</v>
      </c>
      <c r="B513" s="64" t="s">
        <v>501</v>
      </c>
      <c r="C513" s="66">
        <v>16897</v>
      </c>
      <c r="D513" s="66"/>
      <c r="E513" s="66"/>
      <c r="F513" s="66"/>
      <c r="G513" s="66"/>
      <c r="H513" s="66"/>
      <c r="I513" s="66"/>
      <c r="J513" s="101"/>
      <c r="K513" s="101"/>
      <c r="L513" s="66"/>
      <c r="M513" s="66"/>
      <c r="N513" s="66"/>
      <c r="O513" s="66"/>
      <c r="P513" s="66"/>
      <c r="Q513" s="66"/>
      <c r="R513" s="66"/>
      <c r="S513" s="101"/>
      <c r="T513" s="66">
        <v>16897</v>
      </c>
      <c r="U513" s="66"/>
      <c r="V513" s="61">
        <v>2019</v>
      </c>
    </row>
    <row r="514" spans="1:22" s="2" customFormat="1" ht="12.75" customHeight="1" x14ac:dyDescent="0.2">
      <c r="A514" s="61">
        <v>13</v>
      </c>
      <c r="B514" s="64" t="s">
        <v>502</v>
      </c>
      <c r="C514" s="66">
        <v>32418</v>
      </c>
      <c r="D514" s="66"/>
      <c r="E514" s="66"/>
      <c r="F514" s="66"/>
      <c r="G514" s="66"/>
      <c r="H514" s="66"/>
      <c r="I514" s="66"/>
      <c r="J514" s="101"/>
      <c r="K514" s="101"/>
      <c r="L514" s="66"/>
      <c r="M514" s="66"/>
      <c r="N514" s="66"/>
      <c r="O514" s="66"/>
      <c r="P514" s="66"/>
      <c r="Q514" s="66"/>
      <c r="R514" s="66"/>
      <c r="S514" s="101"/>
      <c r="T514" s="66">
        <v>32418</v>
      </c>
      <c r="U514" s="66"/>
      <c r="V514" s="61">
        <v>2019</v>
      </c>
    </row>
    <row r="515" spans="1:22" s="2" customFormat="1" ht="12.75" customHeight="1" x14ac:dyDescent="0.2">
      <c r="A515" s="61">
        <v>14</v>
      </c>
      <c r="B515" s="64" t="s">
        <v>503</v>
      </c>
      <c r="C515" s="66">
        <v>27155</v>
      </c>
      <c r="D515" s="66"/>
      <c r="E515" s="66"/>
      <c r="F515" s="66"/>
      <c r="G515" s="66"/>
      <c r="H515" s="66"/>
      <c r="I515" s="66"/>
      <c r="J515" s="101"/>
      <c r="K515" s="101"/>
      <c r="L515" s="66"/>
      <c r="M515" s="66"/>
      <c r="N515" s="66"/>
      <c r="O515" s="66"/>
      <c r="P515" s="66"/>
      <c r="Q515" s="66"/>
      <c r="R515" s="66"/>
      <c r="S515" s="101"/>
      <c r="T515" s="66">
        <v>27155</v>
      </c>
      <c r="U515" s="66"/>
      <c r="V515" s="61">
        <v>2019</v>
      </c>
    </row>
    <row r="516" spans="1:22" s="2" customFormat="1" ht="12.75" customHeight="1" x14ac:dyDescent="0.2">
      <c r="A516" s="61">
        <v>15</v>
      </c>
      <c r="B516" s="64" t="s">
        <v>504</v>
      </c>
      <c r="C516" s="66">
        <v>16601</v>
      </c>
      <c r="D516" s="66"/>
      <c r="E516" s="66"/>
      <c r="F516" s="66"/>
      <c r="G516" s="66"/>
      <c r="H516" s="66"/>
      <c r="I516" s="66"/>
      <c r="J516" s="101"/>
      <c r="K516" s="101"/>
      <c r="L516" s="66"/>
      <c r="M516" s="66"/>
      <c r="N516" s="66"/>
      <c r="O516" s="66"/>
      <c r="P516" s="66"/>
      <c r="Q516" s="66"/>
      <c r="R516" s="66"/>
      <c r="S516" s="101"/>
      <c r="T516" s="66">
        <v>16601</v>
      </c>
      <c r="U516" s="66"/>
      <c r="V516" s="61">
        <v>2019</v>
      </c>
    </row>
    <row r="517" spans="1:22" s="2" customFormat="1" ht="12.75" customHeight="1" x14ac:dyDescent="0.2">
      <c r="A517" s="61">
        <v>16</v>
      </c>
      <c r="B517" s="64" t="s">
        <v>505</v>
      </c>
      <c r="C517" s="66">
        <v>26755</v>
      </c>
      <c r="D517" s="66"/>
      <c r="E517" s="66"/>
      <c r="F517" s="66"/>
      <c r="G517" s="66"/>
      <c r="H517" s="66"/>
      <c r="I517" s="66"/>
      <c r="J517" s="101"/>
      <c r="K517" s="101"/>
      <c r="L517" s="66"/>
      <c r="M517" s="66"/>
      <c r="N517" s="66"/>
      <c r="O517" s="66"/>
      <c r="P517" s="66"/>
      <c r="Q517" s="66"/>
      <c r="R517" s="66"/>
      <c r="S517" s="101"/>
      <c r="T517" s="66">
        <v>26755</v>
      </c>
      <c r="U517" s="66"/>
      <c r="V517" s="61">
        <v>2019</v>
      </c>
    </row>
    <row r="518" spans="1:22" s="2" customFormat="1" ht="12.75" customHeight="1" x14ac:dyDescent="0.2">
      <c r="A518" s="61">
        <v>17</v>
      </c>
      <c r="B518" s="64" t="s">
        <v>506</v>
      </c>
      <c r="C518" s="66">
        <v>32875</v>
      </c>
      <c r="D518" s="66"/>
      <c r="E518" s="66"/>
      <c r="F518" s="66"/>
      <c r="G518" s="66"/>
      <c r="H518" s="66"/>
      <c r="I518" s="66"/>
      <c r="J518" s="101"/>
      <c r="K518" s="101"/>
      <c r="L518" s="66"/>
      <c r="M518" s="66"/>
      <c r="N518" s="66"/>
      <c r="O518" s="66"/>
      <c r="P518" s="66"/>
      <c r="Q518" s="66"/>
      <c r="R518" s="66"/>
      <c r="S518" s="101"/>
      <c r="T518" s="66">
        <v>32875</v>
      </c>
      <c r="U518" s="66"/>
      <c r="V518" s="61">
        <v>2019</v>
      </c>
    </row>
    <row r="519" spans="1:22" s="2" customFormat="1" ht="12.75" customHeight="1" x14ac:dyDescent="0.2">
      <c r="A519" s="61">
        <v>18</v>
      </c>
      <c r="B519" s="64" t="s">
        <v>507</v>
      </c>
      <c r="C519" s="66">
        <v>23294</v>
      </c>
      <c r="D519" s="66"/>
      <c r="E519" s="66"/>
      <c r="F519" s="66"/>
      <c r="G519" s="66"/>
      <c r="H519" s="66"/>
      <c r="I519" s="66"/>
      <c r="J519" s="101"/>
      <c r="K519" s="101"/>
      <c r="L519" s="66"/>
      <c r="M519" s="66"/>
      <c r="N519" s="66"/>
      <c r="O519" s="66"/>
      <c r="P519" s="66"/>
      <c r="Q519" s="66"/>
      <c r="R519" s="66"/>
      <c r="S519" s="101"/>
      <c r="T519" s="66">
        <v>23294</v>
      </c>
      <c r="U519" s="66"/>
      <c r="V519" s="61">
        <v>2019</v>
      </c>
    </row>
    <row r="520" spans="1:22" s="2" customFormat="1" ht="12.75" customHeight="1" x14ac:dyDescent="0.2">
      <c r="A520" s="61">
        <v>19</v>
      </c>
      <c r="B520" s="64" t="s">
        <v>508</v>
      </c>
      <c r="C520" s="66">
        <v>26407</v>
      </c>
      <c r="D520" s="66"/>
      <c r="E520" s="66"/>
      <c r="F520" s="66"/>
      <c r="G520" s="66"/>
      <c r="H520" s="66"/>
      <c r="I520" s="66"/>
      <c r="J520" s="101"/>
      <c r="K520" s="101"/>
      <c r="L520" s="66"/>
      <c r="M520" s="66"/>
      <c r="N520" s="66"/>
      <c r="O520" s="66"/>
      <c r="P520" s="66"/>
      <c r="Q520" s="66"/>
      <c r="R520" s="66"/>
      <c r="S520" s="101"/>
      <c r="T520" s="66">
        <v>26407</v>
      </c>
      <c r="U520" s="66"/>
      <c r="V520" s="61">
        <v>2019</v>
      </c>
    </row>
    <row r="521" spans="1:22" s="2" customFormat="1" ht="12.75" customHeight="1" x14ac:dyDescent="0.2">
      <c r="A521" s="61">
        <v>20</v>
      </c>
      <c r="B521" s="64" t="s">
        <v>509</v>
      </c>
      <c r="C521" s="66">
        <v>25624</v>
      </c>
      <c r="D521" s="66"/>
      <c r="E521" s="66"/>
      <c r="F521" s="66"/>
      <c r="G521" s="66"/>
      <c r="H521" s="66"/>
      <c r="I521" s="66"/>
      <c r="J521" s="101"/>
      <c r="K521" s="101"/>
      <c r="L521" s="66"/>
      <c r="M521" s="66"/>
      <c r="N521" s="66"/>
      <c r="O521" s="66"/>
      <c r="P521" s="66"/>
      <c r="Q521" s="66"/>
      <c r="R521" s="66"/>
      <c r="S521" s="101"/>
      <c r="T521" s="66">
        <v>25624</v>
      </c>
      <c r="U521" s="66"/>
      <c r="V521" s="61">
        <v>2019</v>
      </c>
    </row>
    <row r="522" spans="1:22" s="2" customFormat="1" ht="12.75" customHeight="1" x14ac:dyDescent="0.2">
      <c r="A522" s="61">
        <v>21</v>
      </c>
      <c r="B522" s="64" t="s">
        <v>510</v>
      </c>
      <c r="C522" s="66">
        <v>34195.599999999999</v>
      </c>
      <c r="D522" s="66"/>
      <c r="E522" s="66"/>
      <c r="F522" s="66"/>
      <c r="G522" s="66"/>
      <c r="H522" s="66"/>
      <c r="I522" s="66"/>
      <c r="J522" s="101"/>
      <c r="K522" s="101"/>
      <c r="L522" s="66"/>
      <c r="M522" s="66"/>
      <c r="N522" s="66"/>
      <c r="O522" s="66"/>
      <c r="P522" s="66"/>
      <c r="Q522" s="66"/>
      <c r="R522" s="66"/>
      <c r="S522" s="101"/>
      <c r="T522" s="66">
        <v>34195.599999999999</v>
      </c>
      <c r="U522" s="66"/>
      <c r="V522" s="61">
        <v>2019</v>
      </c>
    </row>
    <row r="523" spans="1:22" s="2" customFormat="1" ht="12.75" customHeight="1" x14ac:dyDescent="0.2">
      <c r="A523" s="61">
        <v>22</v>
      </c>
      <c r="B523" s="64" t="s">
        <v>511</v>
      </c>
      <c r="C523" s="66">
        <v>32998.800000000003</v>
      </c>
      <c r="D523" s="66"/>
      <c r="E523" s="66"/>
      <c r="F523" s="66"/>
      <c r="G523" s="66"/>
      <c r="H523" s="66"/>
      <c r="I523" s="66"/>
      <c r="J523" s="101"/>
      <c r="K523" s="101"/>
      <c r="L523" s="66"/>
      <c r="M523" s="66"/>
      <c r="N523" s="66"/>
      <c r="O523" s="66"/>
      <c r="P523" s="66"/>
      <c r="Q523" s="66"/>
      <c r="R523" s="66"/>
      <c r="S523" s="101"/>
      <c r="T523" s="66">
        <v>32998.800000000003</v>
      </c>
      <c r="U523" s="66"/>
      <c r="V523" s="61">
        <v>2019</v>
      </c>
    </row>
    <row r="524" spans="1:22" s="2" customFormat="1" ht="12.75" customHeight="1" x14ac:dyDescent="0.2">
      <c r="A524" s="61">
        <v>23</v>
      </c>
      <c r="B524" s="64" t="s">
        <v>512</v>
      </c>
      <c r="C524" s="66">
        <v>28572.38</v>
      </c>
      <c r="D524" s="66"/>
      <c r="E524" s="66"/>
      <c r="F524" s="66"/>
      <c r="G524" s="66"/>
      <c r="H524" s="66"/>
      <c r="I524" s="66"/>
      <c r="J524" s="101"/>
      <c r="K524" s="101"/>
      <c r="L524" s="66"/>
      <c r="M524" s="66"/>
      <c r="N524" s="66"/>
      <c r="O524" s="66"/>
      <c r="P524" s="66"/>
      <c r="Q524" s="66"/>
      <c r="R524" s="66"/>
      <c r="S524" s="101"/>
      <c r="T524" s="66">
        <v>28572.38</v>
      </c>
      <c r="U524" s="66"/>
      <c r="V524" s="61">
        <v>2019</v>
      </c>
    </row>
    <row r="525" spans="1:22" s="2" customFormat="1" ht="12.75" customHeight="1" x14ac:dyDescent="0.2">
      <c r="A525" s="61">
        <v>24</v>
      </c>
      <c r="B525" s="64" t="s">
        <v>513</v>
      </c>
      <c r="C525" s="66">
        <v>49023</v>
      </c>
      <c r="D525" s="66"/>
      <c r="E525" s="66"/>
      <c r="F525" s="66"/>
      <c r="G525" s="66"/>
      <c r="H525" s="66"/>
      <c r="I525" s="66"/>
      <c r="J525" s="101"/>
      <c r="K525" s="101"/>
      <c r="L525" s="66"/>
      <c r="M525" s="66"/>
      <c r="N525" s="66"/>
      <c r="O525" s="66"/>
      <c r="P525" s="66"/>
      <c r="Q525" s="66"/>
      <c r="R525" s="66"/>
      <c r="S525" s="101"/>
      <c r="T525" s="66">
        <v>49023</v>
      </c>
      <c r="U525" s="66"/>
      <c r="V525" s="61">
        <v>2019</v>
      </c>
    </row>
    <row r="526" spans="1:22" s="2" customFormat="1" ht="12.75" customHeight="1" x14ac:dyDescent="0.2">
      <c r="A526" s="61">
        <v>25</v>
      </c>
      <c r="B526" s="64" t="s">
        <v>514</v>
      </c>
      <c r="C526" s="66">
        <v>495766.11060000001</v>
      </c>
      <c r="D526" s="66"/>
      <c r="E526" s="66"/>
      <c r="F526" s="66"/>
      <c r="G526" s="66"/>
      <c r="H526" s="66"/>
      <c r="I526" s="66"/>
      <c r="J526" s="101"/>
      <c r="K526" s="101"/>
      <c r="L526" s="66"/>
      <c r="M526" s="66"/>
      <c r="N526" s="66"/>
      <c r="O526" s="66"/>
      <c r="P526" s="66"/>
      <c r="Q526" s="66"/>
      <c r="R526" s="66"/>
      <c r="S526" s="101"/>
      <c r="T526" s="66">
        <v>495766.11060000001</v>
      </c>
      <c r="U526" s="66"/>
      <c r="V526" s="61">
        <v>2019</v>
      </c>
    </row>
    <row r="527" spans="1:22" s="2" customFormat="1" ht="12.75" customHeight="1" x14ac:dyDescent="0.2">
      <c r="A527" s="61">
        <v>26</v>
      </c>
      <c r="B527" s="64" t="s">
        <v>516</v>
      </c>
      <c r="C527" s="66">
        <v>20979</v>
      </c>
      <c r="D527" s="66"/>
      <c r="E527" s="66"/>
      <c r="F527" s="66"/>
      <c r="G527" s="66"/>
      <c r="H527" s="66"/>
      <c r="I527" s="66"/>
      <c r="J527" s="101"/>
      <c r="K527" s="101"/>
      <c r="L527" s="66"/>
      <c r="M527" s="66"/>
      <c r="N527" s="66"/>
      <c r="O527" s="66"/>
      <c r="P527" s="66"/>
      <c r="Q527" s="66"/>
      <c r="R527" s="66"/>
      <c r="S527" s="101"/>
      <c r="T527" s="66">
        <v>20979</v>
      </c>
      <c r="U527" s="66"/>
      <c r="V527" s="61">
        <v>2019</v>
      </c>
    </row>
    <row r="528" spans="1:22" s="2" customFormat="1" ht="12.75" customHeight="1" x14ac:dyDescent="0.2">
      <c r="A528" s="61">
        <v>27</v>
      </c>
      <c r="B528" s="64" t="s">
        <v>517</v>
      </c>
      <c r="C528" s="66">
        <v>28900</v>
      </c>
      <c r="D528" s="66"/>
      <c r="E528" s="66"/>
      <c r="F528" s="66"/>
      <c r="G528" s="66"/>
      <c r="H528" s="66"/>
      <c r="I528" s="66"/>
      <c r="J528" s="101"/>
      <c r="K528" s="101"/>
      <c r="L528" s="66"/>
      <c r="M528" s="66"/>
      <c r="N528" s="66"/>
      <c r="O528" s="66"/>
      <c r="P528" s="66"/>
      <c r="Q528" s="66"/>
      <c r="R528" s="66"/>
      <c r="S528" s="101"/>
      <c r="T528" s="66">
        <v>28900</v>
      </c>
      <c r="U528" s="66"/>
      <c r="V528" s="61">
        <v>2019</v>
      </c>
    </row>
    <row r="529" spans="1:56" s="2" customFormat="1" ht="12.75" customHeight="1" x14ac:dyDescent="0.2">
      <c r="A529" s="61">
        <v>28</v>
      </c>
      <c r="B529" s="64" t="s">
        <v>518</v>
      </c>
      <c r="C529" s="66">
        <v>33728.51</v>
      </c>
      <c r="D529" s="66"/>
      <c r="E529" s="66"/>
      <c r="F529" s="66"/>
      <c r="G529" s="66"/>
      <c r="H529" s="66"/>
      <c r="I529" s="66"/>
      <c r="J529" s="101"/>
      <c r="K529" s="101"/>
      <c r="L529" s="66"/>
      <c r="M529" s="66"/>
      <c r="N529" s="66"/>
      <c r="O529" s="66"/>
      <c r="P529" s="66"/>
      <c r="Q529" s="66"/>
      <c r="R529" s="66"/>
      <c r="S529" s="101"/>
      <c r="T529" s="66">
        <v>33728.51</v>
      </c>
      <c r="U529" s="66"/>
      <c r="V529" s="61">
        <v>2019</v>
      </c>
    </row>
    <row r="530" spans="1:56" s="2" customFormat="1" ht="12.75" customHeight="1" x14ac:dyDescent="0.2">
      <c r="A530" s="61">
        <v>29</v>
      </c>
      <c r="B530" s="64" t="s">
        <v>519</v>
      </c>
      <c r="C530" s="66">
        <v>13177</v>
      </c>
      <c r="D530" s="66"/>
      <c r="E530" s="66"/>
      <c r="F530" s="66"/>
      <c r="G530" s="66"/>
      <c r="H530" s="66"/>
      <c r="I530" s="66"/>
      <c r="J530" s="101"/>
      <c r="K530" s="101"/>
      <c r="L530" s="66"/>
      <c r="M530" s="66"/>
      <c r="N530" s="66"/>
      <c r="O530" s="66"/>
      <c r="P530" s="66"/>
      <c r="Q530" s="66"/>
      <c r="R530" s="66"/>
      <c r="S530" s="101"/>
      <c r="T530" s="66">
        <v>13177</v>
      </c>
      <c r="U530" s="66"/>
      <c r="V530" s="61">
        <v>2019</v>
      </c>
    </row>
    <row r="531" spans="1:56" s="2" customFormat="1" ht="12.75" customHeight="1" x14ac:dyDescent="0.2">
      <c r="A531" s="61">
        <v>30</v>
      </c>
      <c r="B531" s="64" t="s">
        <v>520</v>
      </c>
      <c r="C531" s="66">
        <v>23471.66</v>
      </c>
      <c r="D531" s="66"/>
      <c r="E531" s="66"/>
      <c r="F531" s="66"/>
      <c r="G531" s="66"/>
      <c r="H531" s="66"/>
      <c r="I531" s="66"/>
      <c r="J531" s="101"/>
      <c r="K531" s="101"/>
      <c r="L531" s="66"/>
      <c r="M531" s="66"/>
      <c r="N531" s="66"/>
      <c r="O531" s="66"/>
      <c r="P531" s="66"/>
      <c r="Q531" s="66"/>
      <c r="R531" s="66"/>
      <c r="S531" s="101"/>
      <c r="T531" s="66">
        <v>23471.66</v>
      </c>
      <c r="U531" s="66"/>
      <c r="V531" s="61">
        <v>2019</v>
      </c>
    </row>
    <row r="532" spans="1:56" s="2" customFormat="1" ht="12.75" customHeight="1" x14ac:dyDescent="0.2">
      <c r="A532" s="61">
        <v>31</v>
      </c>
      <c r="B532" s="64" t="s">
        <v>522</v>
      </c>
      <c r="C532" s="66">
        <v>25677</v>
      </c>
      <c r="D532" s="66"/>
      <c r="E532" s="66"/>
      <c r="F532" s="66"/>
      <c r="G532" s="66"/>
      <c r="H532" s="66"/>
      <c r="I532" s="66"/>
      <c r="J532" s="101"/>
      <c r="K532" s="101"/>
      <c r="L532" s="66"/>
      <c r="M532" s="66"/>
      <c r="N532" s="66"/>
      <c r="O532" s="66"/>
      <c r="P532" s="66"/>
      <c r="Q532" s="66"/>
      <c r="R532" s="66"/>
      <c r="S532" s="101"/>
      <c r="T532" s="66">
        <v>25677</v>
      </c>
      <c r="U532" s="66"/>
      <c r="V532" s="61">
        <v>2019</v>
      </c>
    </row>
    <row r="533" spans="1:56" s="2" customFormat="1" ht="12.75" customHeight="1" x14ac:dyDescent="0.2">
      <c r="A533" s="61">
        <v>32</v>
      </c>
      <c r="B533" s="64" t="s">
        <v>523</v>
      </c>
      <c r="C533" s="66">
        <v>23591</v>
      </c>
      <c r="D533" s="66"/>
      <c r="E533" s="66"/>
      <c r="F533" s="66"/>
      <c r="G533" s="66"/>
      <c r="H533" s="66"/>
      <c r="I533" s="66"/>
      <c r="J533" s="101"/>
      <c r="K533" s="101"/>
      <c r="L533" s="66"/>
      <c r="M533" s="66"/>
      <c r="N533" s="66"/>
      <c r="O533" s="66"/>
      <c r="P533" s="66"/>
      <c r="Q533" s="66"/>
      <c r="R533" s="66"/>
      <c r="S533" s="101"/>
      <c r="T533" s="66">
        <v>23591</v>
      </c>
      <c r="U533" s="66"/>
      <c r="V533" s="61">
        <v>2019</v>
      </c>
    </row>
    <row r="534" spans="1:56" s="2" customFormat="1" ht="12.75" customHeight="1" x14ac:dyDescent="0.2">
      <c r="A534" s="61">
        <v>33</v>
      </c>
      <c r="B534" s="64" t="s">
        <v>524</v>
      </c>
      <c r="C534" s="66">
        <v>24025</v>
      </c>
      <c r="D534" s="66"/>
      <c r="E534" s="66"/>
      <c r="F534" s="66"/>
      <c r="G534" s="66"/>
      <c r="H534" s="66"/>
      <c r="I534" s="66"/>
      <c r="J534" s="101"/>
      <c r="K534" s="101"/>
      <c r="L534" s="66"/>
      <c r="M534" s="66"/>
      <c r="N534" s="66"/>
      <c r="O534" s="66"/>
      <c r="P534" s="66"/>
      <c r="Q534" s="66"/>
      <c r="R534" s="66"/>
      <c r="S534" s="101"/>
      <c r="T534" s="66">
        <v>24025</v>
      </c>
      <c r="U534" s="66"/>
      <c r="V534" s="61">
        <v>2019</v>
      </c>
    </row>
    <row r="535" spans="1:56" s="2" customFormat="1" ht="12.75" customHeight="1" x14ac:dyDescent="0.2">
      <c r="A535" s="61">
        <v>34</v>
      </c>
      <c r="B535" s="64" t="s">
        <v>525</v>
      </c>
      <c r="C535" s="66">
        <v>23243</v>
      </c>
      <c r="D535" s="66"/>
      <c r="E535" s="66"/>
      <c r="F535" s="66"/>
      <c r="G535" s="66"/>
      <c r="H535" s="66"/>
      <c r="I535" s="66"/>
      <c r="J535" s="101"/>
      <c r="K535" s="101"/>
      <c r="L535" s="66"/>
      <c r="M535" s="66"/>
      <c r="N535" s="66"/>
      <c r="O535" s="66"/>
      <c r="P535" s="66"/>
      <c r="Q535" s="66"/>
      <c r="R535" s="66"/>
      <c r="S535" s="101"/>
      <c r="T535" s="66">
        <v>23243</v>
      </c>
      <c r="U535" s="66"/>
      <c r="V535" s="61">
        <v>2019</v>
      </c>
    </row>
    <row r="536" spans="1:56" s="2" customFormat="1" ht="12.75" customHeight="1" x14ac:dyDescent="0.2">
      <c r="A536" s="61">
        <v>35</v>
      </c>
      <c r="B536" s="64" t="s">
        <v>526</v>
      </c>
      <c r="C536" s="66">
        <v>31754</v>
      </c>
      <c r="D536" s="66"/>
      <c r="E536" s="66"/>
      <c r="F536" s="66"/>
      <c r="G536" s="66"/>
      <c r="H536" s="66"/>
      <c r="I536" s="66"/>
      <c r="J536" s="101"/>
      <c r="K536" s="101"/>
      <c r="L536" s="66"/>
      <c r="M536" s="66"/>
      <c r="N536" s="66"/>
      <c r="O536" s="66"/>
      <c r="P536" s="66"/>
      <c r="Q536" s="66"/>
      <c r="R536" s="66"/>
      <c r="S536" s="101"/>
      <c r="T536" s="66">
        <v>31754</v>
      </c>
      <c r="U536" s="66"/>
      <c r="V536" s="61">
        <v>2019</v>
      </c>
    </row>
    <row r="537" spans="1:56" s="2" customFormat="1" ht="12.75" customHeight="1" x14ac:dyDescent="0.2">
      <c r="A537" s="61">
        <v>36</v>
      </c>
      <c r="B537" s="64" t="s">
        <v>527</v>
      </c>
      <c r="C537" s="66">
        <v>31850</v>
      </c>
      <c r="D537" s="66"/>
      <c r="E537" s="66"/>
      <c r="F537" s="66"/>
      <c r="G537" s="66"/>
      <c r="H537" s="66"/>
      <c r="I537" s="66"/>
      <c r="J537" s="101"/>
      <c r="K537" s="101"/>
      <c r="L537" s="66"/>
      <c r="M537" s="66"/>
      <c r="N537" s="66"/>
      <c r="O537" s="66"/>
      <c r="P537" s="66"/>
      <c r="Q537" s="66"/>
      <c r="R537" s="66"/>
      <c r="S537" s="101"/>
      <c r="T537" s="66">
        <v>31850</v>
      </c>
      <c r="U537" s="66"/>
      <c r="V537" s="61">
        <v>2019</v>
      </c>
    </row>
    <row r="538" spans="1:56" s="2" customFormat="1" ht="12.75" customHeight="1" x14ac:dyDescent="0.2">
      <c r="A538" s="61">
        <v>37</v>
      </c>
      <c r="B538" s="64" t="s">
        <v>528</v>
      </c>
      <c r="C538" s="66">
        <v>23295</v>
      </c>
      <c r="D538" s="66"/>
      <c r="E538" s="66"/>
      <c r="F538" s="66"/>
      <c r="G538" s="66"/>
      <c r="H538" s="66"/>
      <c r="I538" s="66"/>
      <c r="J538" s="101"/>
      <c r="K538" s="101"/>
      <c r="L538" s="66"/>
      <c r="M538" s="66"/>
      <c r="N538" s="66"/>
      <c r="O538" s="66"/>
      <c r="P538" s="66"/>
      <c r="Q538" s="66"/>
      <c r="R538" s="66"/>
      <c r="S538" s="101"/>
      <c r="T538" s="66">
        <v>23295</v>
      </c>
      <c r="U538" s="66"/>
      <c r="V538" s="61">
        <v>2019</v>
      </c>
    </row>
    <row r="539" spans="1:56" s="2" customFormat="1" ht="12.75" customHeight="1" x14ac:dyDescent="0.2">
      <c r="A539" s="61">
        <v>38</v>
      </c>
      <c r="B539" s="64" t="s">
        <v>529</v>
      </c>
      <c r="C539" s="66">
        <v>32190</v>
      </c>
      <c r="D539" s="66"/>
      <c r="E539" s="66"/>
      <c r="F539" s="66"/>
      <c r="G539" s="66"/>
      <c r="H539" s="66"/>
      <c r="I539" s="66"/>
      <c r="J539" s="101"/>
      <c r="K539" s="101"/>
      <c r="L539" s="66"/>
      <c r="M539" s="66"/>
      <c r="N539" s="66"/>
      <c r="O539" s="66"/>
      <c r="P539" s="66"/>
      <c r="Q539" s="66"/>
      <c r="R539" s="66"/>
      <c r="S539" s="101"/>
      <c r="T539" s="66">
        <v>32190</v>
      </c>
      <c r="U539" s="66"/>
      <c r="V539" s="61">
        <v>2019</v>
      </c>
    </row>
    <row r="540" spans="1:56" s="2" customFormat="1" ht="12.75" customHeight="1" x14ac:dyDescent="0.2">
      <c r="A540" s="61">
        <v>39</v>
      </c>
      <c r="B540" s="64" t="s">
        <v>530</v>
      </c>
      <c r="C540" s="66">
        <f>'Раздел 1'!P540</f>
        <v>2181192.0395</v>
      </c>
      <c r="D540" s="66">
        <v>357405.5</v>
      </c>
      <c r="E540" s="66">
        <v>1778087</v>
      </c>
      <c r="F540" s="66"/>
      <c r="G540" s="66"/>
      <c r="H540" s="66"/>
      <c r="I540" s="66"/>
      <c r="J540" s="101"/>
      <c r="K540" s="101"/>
      <c r="L540" s="66"/>
      <c r="M540" s="66"/>
      <c r="N540" s="66"/>
      <c r="O540" s="66"/>
      <c r="P540" s="66"/>
      <c r="Q540" s="66"/>
      <c r="R540" s="66"/>
      <c r="S540" s="101"/>
      <c r="T540" s="66"/>
      <c r="U540" s="66">
        <f>0.0214*(D540+E540+F540+G540+H540+I540+M540+O540+R540)</f>
        <v>45699.539499999999</v>
      </c>
      <c r="V540" s="61">
        <v>2019</v>
      </c>
    </row>
    <row r="541" spans="1:56" s="2" customFormat="1" ht="12.75" customHeight="1" x14ac:dyDescent="0.2">
      <c r="A541" s="61">
        <v>40</v>
      </c>
      <c r="B541" s="64" t="s">
        <v>532</v>
      </c>
      <c r="C541" s="66">
        <v>421244.2548</v>
      </c>
      <c r="D541" s="66"/>
      <c r="E541" s="66"/>
      <c r="F541" s="66"/>
      <c r="G541" s="66"/>
      <c r="H541" s="66"/>
      <c r="I541" s="66"/>
      <c r="J541" s="101"/>
      <c r="K541" s="101"/>
      <c r="L541" s="66"/>
      <c r="M541" s="66"/>
      <c r="N541" s="66"/>
      <c r="O541" s="66"/>
      <c r="P541" s="66"/>
      <c r="Q541" s="66"/>
      <c r="R541" s="66"/>
      <c r="S541" s="101"/>
      <c r="T541" s="66">
        <v>421244.2548</v>
      </c>
      <c r="U541" s="66"/>
      <c r="V541" s="61">
        <v>2019</v>
      </c>
    </row>
    <row r="542" spans="1:56" s="2" customFormat="1" ht="12.75" customHeight="1" x14ac:dyDescent="0.2">
      <c r="A542" s="61">
        <v>41</v>
      </c>
      <c r="B542" s="64" t="s">
        <v>533</v>
      </c>
      <c r="C542" s="66">
        <v>84900</v>
      </c>
      <c r="D542" s="66"/>
      <c r="E542" s="66"/>
      <c r="F542" s="66"/>
      <c r="G542" s="66"/>
      <c r="H542" s="66"/>
      <c r="I542" s="66"/>
      <c r="J542" s="101"/>
      <c r="K542" s="101"/>
      <c r="L542" s="66"/>
      <c r="M542" s="66"/>
      <c r="N542" s="66"/>
      <c r="O542" s="66"/>
      <c r="P542" s="66"/>
      <c r="Q542" s="66"/>
      <c r="R542" s="66"/>
      <c r="S542" s="101"/>
      <c r="T542" s="66">
        <v>84900</v>
      </c>
      <c r="U542" s="66"/>
      <c r="V542" s="61">
        <v>2019</v>
      </c>
    </row>
    <row r="543" spans="1:56" s="2" customFormat="1" ht="12.75" customHeight="1" x14ac:dyDescent="0.2">
      <c r="A543" s="61">
        <v>42</v>
      </c>
      <c r="B543" s="64" t="s">
        <v>534</v>
      </c>
      <c r="C543" s="66">
        <v>348272</v>
      </c>
      <c r="D543" s="66"/>
      <c r="E543" s="66"/>
      <c r="F543" s="66"/>
      <c r="G543" s="66"/>
      <c r="H543" s="66"/>
      <c r="I543" s="66"/>
      <c r="J543" s="101"/>
      <c r="K543" s="101"/>
      <c r="L543" s="66"/>
      <c r="M543" s="66"/>
      <c r="N543" s="66"/>
      <c r="O543" s="66"/>
      <c r="P543" s="66"/>
      <c r="Q543" s="66"/>
      <c r="R543" s="66"/>
      <c r="S543" s="101"/>
      <c r="T543" s="66">
        <v>348272</v>
      </c>
      <c r="U543" s="66"/>
      <c r="V543" s="61">
        <v>2019</v>
      </c>
    </row>
    <row r="544" spans="1:56" s="130" customFormat="1" ht="12.75" customHeight="1" x14ac:dyDescent="0.2">
      <c r="A544" s="245" t="s">
        <v>536</v>
      </c>
      <c r="B544" s="245"/>
      <c r="C544" s="50">
        <f t="shared" ref="C544:U544" si="47">SUM(C502:C543)</f>
        <v>4896038.3123000003</v>
      </c>
      <c r="D544" s="50">
        <f t="shared" si="47"/>
        <v>357405.5</v>
      </c>
      <c r="E544" s="50">
        <f t="shared" si="47"/>
        <v>1778087</v>
      </c>
      <c r="F544" s="50">
        <f t="shared" si="47"/>
        <v>0</v>
      </c>
      <c r="G544" s="50">
        <f t="shared" si="47"/>
        <v>0</v>
      </c>
      <c r="H544" s="50">
        <f t="shared" si="47"/>
        <v>0</v>
      </c>
      <c r="I544" s="50">
        <f t="shared" si="47"/>
        <v>0</v>
      </c>
      <c r="J544" s="50">
        <f t="shared" si="47"/>
        <v>0</v>
      </c>
      <c r="K544" s="50">
        <f t="shared" si="47"/>
        <v>0</v>
      </c>
      <c r="L544" s="50">
        <f t="shared" si="47"/>
        <v>0</v>
      </c>
      <c r="M544" s="50">
        <f t="shared" si="47"/>
        <v>0</v>
      </c>
      <c r="N544" s="50">
        <f t="shared" si="47"/>
        <v>0</v>
      </c>
      <c r="O544" s="50">
        <f t="shared" si="47"/>
        <v>0</v>
      </c>
      <c r="P544" s="50">
        <f t="shared" si="47"/>
        <v>0</v>
      </c>
      <c r="Q544" s="50">
        <f t="shared" si="47"/>
        <v>0</v>
      </c>
      <c r="R544" s="50">
        <f t="shared" si="47"/>
        <v>0</v>
      </c>
      <c r="S544" s="50">
        <f t="shared" si="47"/>
        <v>0</v>
      </c>
      <c r="T544" s="50">
        <f t="shared" si="47"/>
        <v>2714846.2728000004</v>
      </c>
      <c r="U544" s="50">
        <f t="shared" si="47"/>
        <v>45699.539499999999</v>
      </c>
      <c r="V544" s="45"/>
      <c r="W544" s="81"/>
      <c r="X544" s="81"/>
      <c r="Y544" s="81"/>
      <c r="Z544" s="81"/>
      <c r="AA544" s="81"/>
      <c r="AB544" s="81"/>
      <c r="AC544" s="81"/>
      <c r="AD544" s="81"/>
      <c r="AE544" s="81"/>
      <c r="AF544" s="81"/>
      <c r="AG544" s="81"/>
      <c r="AH544" s="81"/>
      <c r="AI544" s="81"/>
      <c r="AJ544" s="81"/>
      <c r="AK544" s="81"/>
      <c r="AL544" s="81"/>
      <c r="AM544" s="81"/>
      <c r="AN544" s="81"/>
      <c r="AO544" s="81"/>
      <c r="AP544" s="81"/>
      <c r="AQ544" s="81"/>
      <c r="AR544" s="81"/>
      <c r="AS544" s="81"/>
      <c r="AT544" s="81"/>
      <c r="AU544" s="81"/>
      <c r="AV544" s="81"/>
      <c r="AW544" s="81"/>
      <c r="AX544" s="81"/>
      <c r="AY544" s="81"/>
      <c r="AZ544" s="81"/>
      <c r="BA544" s="81"/>
      <c r="BB544" s="81"/>
      <c r="BC544" s="81"/>
      <c r="BD544" s="81"/>
    </row>
    <row r="545" spans="1:56" s="2" customFormat="1" ht="12.75" customHeight="1" x14ac:dyDescent="0.2">
      <c r="A545" s="61">
        <v>1</v>
      </c>
      <c r="B545" s="64" t="s">
        <v>537</v>
      </c>
      <c r="C545" s="66">
        <f t="shared" ref="C545:C558" si="48">D545+E545+F545+G545+H545+I545+K545+M545+O545+Q545+R545+T545+U545+S545</f>
        <v>21065</v>
      </c>
      <c r="D545" s="66"/>
      <c r="E545" s="66"/>
      <c r="F545" s="66"/>
      <c r="G545" s="66"/>
      <c r="H545" s="66"/>
      <c r="I545" s="66"/>
      <c r="J545" s="101"/>
      <c r="K545" s="101"/>
      <c r="L545" s="66"/>
      <c r="M545" s="66"/>
      <c r="N545" s="66"/>
      <c r="O545" s="66"/>
      <c r="P545" s="66"/>
      <c r="Q545" s="66"/>
      <c r="R545" s="66"/>
      <c r="S545" s="101"/>
      <c r="T545" s="66">
        <v>21065</v>
      </c>
      <c r="U545" s="66"/>
      <c r="V545" s="61">
        <v>2020</v>
      </c>
    </row>
    <row r="546" spans="1:56" s="2" customFormat="1" ht="12.75" customHeight="1" x14ac:dyDescent="0.2">
      <c r="A546" s="61">
        <v>2</v>
      </c>
      <c r="B546" s="64" t="s">
        <v>538</v>
      </c>
      <c r="C546" s="66">
        <f t="shared" si="48"/>
        <v>32320</v>
      </c>
      <c r="D546" s="66"/>
      <c r="E546" s="66"/>
      <c r="F546" s="66"/>
      <c r="G546" s="66"/>
      <c r="H546" s="66"/>
      <c r="I546" s="66"/>
      <c r="J546" s="101"/>
      <c r="K546" s="101"/>
      <c r="L546" s="66"/>
      <c r="M546" s="66"/>
      <c r="N546" s="66"/>
      <c r="O546" s="66"/>
      <c r="P546" s="66"/>
      <c r="Q546" s="66"/>
      <c r="R546" s="66"/>
      <c r="S546" s="101"/>
      <c r="T546" s="66">
        <v>32320</v>
      </c>
      <c r="U546" s="66"/>
      <c r="V546" s="61">
        <v>2020</v>
      </c>
    </row>
    <row r="547" spans="1:56" s="2" customFormat="1" ht="12.75" customHeight="1" x14ac:dyDescent="0.2">
      <c r="A547" s="61">
        <v>3</v>
      </c>
      <c r="B547" s="64" t="s">
        <v>539</v>
      </c>
      <c r="C547" s="66">
        <f t="shared" si="48"/>
        <v>31375</v>
      </c>
      <c r="D547" s="66"/>
      <c r="E547" s="66"/>
      <c r="F547" s="66"/>
      <c r="G547" s="66"/>
      <c r="H547" s="66"/>
      <c r="I547" s="66"/>
      <c r="J547" s="101"/>
      <c r="K547" s="101"/>
      <c r="L547" s="66"/>
      <c r="M547" s="66"/>
      <c r="N547" s="66"/>
      <c r="O547" s="66"/>
      <c r="P547" s="66"/>
      <c r="Q547" s="66"/>
      <c r="R547" s="66"/>
      <c r="S547" s="101"/>
      <c r="T547" s="66">
        <v>31375</v>
      </c>
      <c r="U547" s="66"/>
      <c r="V547" s="61">
        <v>2020</v>
      </c>
    </row>
    <row r="548" spans="1:56" s="2" customFormat="1" ht="12.75" customHeight="1" x14ac:dyDescent="0.2">
      <c r="A548" s="61">
        <v>4</v>
      </c>
      <c r="B548" s="64" t="s">
        <v>540</v>
      </c>
      <c r="C548" s="66">
        <f t="shared" si="48"/>
        <v>29968</v>
      </c>
      <c r="D548" s="66"/>
      <c r="E548" s="66"/>
      <c r="F548" s="66"/>
      <c r="G548" s="66"/>
      <c r="H548" s="66"/>
      <c r="I548" s="66"/>
      <c r="J548" s="101"/>
      <c r="K548" s="101"/>
      <c r="L548" s="66"/>
      <c r="M548" s="66"/>
      <c r="N548" s="66"/>
      <c r="O548" s="66"/>
      <c r="P548" s="66"/>
      <c r="Q548" s="66"/>
      <c r="R548" s="66"/>
      <c r="S548" s="101"/>
      <c r="T548" s="66">
        <v>29968</v>
      </c>
      <c r="U548" s="66"/>
      <c r="V548" s="61">
        <v>2020</v>
      </c>
    </row>
    <row r="549" spans="1:56" s="2" customFormat="1" ht="12.75" customHeight="1" x14ac:dyDescent="0.2">
      <c r="A549" s="61">
        <v>5</v>
      </c>
      <c r="B549" s="64" t="s">
        <v>542</v>
      </c>
      <c r="C549" s="66">
        <f t="shared" si="48"/>
        <v>204166.03</v>
      </c>
      <c r="D549" s="66"/>
      <c r="E549" s="66"/>
      <c r="F549" s="66"/>
      <c r="G549" s="66"/>
      <c r="H549" s="66"/>
      <c r="I549" s="66"/>
      <c r="J549" s="101"/>
      <c r="K549" s="101"/>
      <c r="L549" s="66"/>
      <c r="M549" s="66"/>
      <c r="N549" s="66"/>
      <c r="O549" s="66"/>
      <c r="P549" s="66"/>
      <c r="Q549" s="66"/>
      <c r="R549" s="66"/>
      <c r="S549" s="101"/>
      <c r="T549" s="66">
        <v>204166.03</v>
      </c>
      <c r="U549" s="66"/>
      <c r="V549" s="61">
        <v>2020</v>
      </c>
    </row>
    <row r="550" spans="1:56" s="2" customFormat="1" ht="12.75" customHeight="1" x14ac:dyDescent="0.2">
      <c r="A550" s="61">
        <v>6</v>
      </c>
      <c r="B550" s="64" t="s">
        <v>543</v>
      </c>
      <c r="C550" s="66">
        <f t="shared" si="48"/>
        <v>14218</v>
      </c>
      <c r="D550" s="66"/>
      <c r="E550" s="66"/>
      <c r="F550" s="66"/>
      <c r="G550" s="66"/>
      <c r="H550" s="66"/>
      <c r="I550" s="66"/>
      <c r="J550" s="101"/>
      <c r="K550" s="101"/>
      <c r="L550" s="66"/>
      <c r="M550" s="66"/>
      <c r="N550" s="66"/>
      <c r="O550" s="66"/>
      <c r="P550" s="66"/>
      <c r="Q550" s="66"/>
      <c r="R550" s="66"/>
      <c r="S550" s="101"/>
      <c r="T550" s="66">
        <v>14218</v>
      </c>
      <c r="U550" s="66"/>
      <c r="V550" s="61">
        <v>2020</v>
      </c>
    </row>
    <row r="551" spans="1:56" s="2" customFormat="1" ht="12.75" customHeight="1" x14ac:dyDescent="0.2">
      <c r="A551" s="61">
        <v>7</v>
      </c>
      <c r="B551" s="64" t="s">
        <v>544</v>
      </c>
      <c r="C551" s="66">
        <f t="shared" si="48"/>
        <v>40529</v>
      </c>
      <c r="D551" s="66"/>
      <c r="E551" s="66"/>
      <c r="F551" s="66"/>
      <c r="G551" s="66"/>
      <c r="H551" s="66"/>
      <c r="I551" s="66"/>
      <c r="J551" s="101"/>
      <c r="K551" s="101"/>
      <c r="L551" s="66"/>
      <c r="M551" s="66"/>
      <c r="N551" s="66"/>
      <c r="O551" s="66"/>
      <c r="P551" s="66"/>
      <c r="Q551" s="66"/>
      <c r="R551" s="66"/>
      <c r="S551" s="101"/>
      <c r="T551" s="66">
        <v>40529</v>
      </c>
      <c r="U551" s="66"/>
      <c r="V551" s="61">
        <v>2020</v>
      </c>
    </row>
    <row r="552" spans="1:56" s="2" customFormat="1" ht="12.75" customHeight="1" x14ac:dyDescent="0.2">
      <c r="A552" s="61">
        <v>8</v>
      </c>
      <c r="B552" s="64" t="s">
        <v>546</v>
      </c>
      <c r="C552" s="66">
        <f t="shared" si="48"/>
        <v>30510</v>
      </c>
      <c r="D552" s="66"/>
      <c r="E552" s="66"/>
      <c r="F552" s="66"/>
      <c r="G552" s="66"/>
      <c r="H552" s="66"/>
      <c r="I552" s="66"/>
      <c r="J552" s="101"/>
      <c r="K552" s="101"/>
      <c r="L552" s="66"/>
      <c r="M552" s="66"/>
      <c r="N552" s="66"/>
      <c r="O552" s="66"/>
      <c r="P552" s="66"/>
      <c r="Q552" s="66"/>
      <c r="R552" s="66"/>
      <c r="S552" s="101"/>
      <c r="T552" s="66">
        <v>30510</v>
      </c>
      <c r="U552" s="66"/>
      <c r="V552" s="61">
        <v>2020</v>
      </c>
    </row>
    <row r="553" spans="1:56" s="2" customFormat="1" ht="12.75" customHeight="1" x14ac:dyDescent="0.2">
      <c r="A553" s="61">
        <v>9</v>
      </c>
      <c r="B553" s="64" t="s">
        <v>547</v>
      </c>
      <c r="C553" s="66">
        <f t="shared" si="48"/>
        <v>33627</v>
      </c>
      <c r="D553" s="66"/>
      <c r="E553" s="66"/>
      <c r="F553" s="66"/>
      <c r="G553" s="66"/>
      <c r="H553" s="66"/>
      <c r="I553" s="66"/>
      <c r="J553" s="101"/>
      <c r="K553" s="101"/>
      <c r="L553" s="66"/>
      <c r="M553" s="66"/>
      <c r="N553" s="66"/>
      <c r="O553" s="66"/>
      <c r="P553" s="66"/>
      <c r="Q553" s="66"/>
      <c r="R553" s="66"/>
      <c r="S553" s="101"/>
      <c r="T553" s="66">
        <v>33627</v>
      </c>
      <c r="U553" s="66"/>
      <c r="V553" s="61">
        <v>2020</v>
      </c>
    </row>
    <row r="554" spans="1:56" s="2" customFormat="1" ht="12.75" customHeight="1" x14ac:dyDescent="0.2">
      <c r="A554" s="61">
        <v>10</v>
      </c>
      <c r="B554" s="64" t="s">
        <v>492</v>
      </c>
      <c r="C554" s="66">
        <f t="shared" si="48"/>
        <v>4440599.7828839999</v>
      </c>
      <c r="D554" s="66">
        <v>577336.43999999994</v>
      </c>
      <c r="E554" s="66"/>
      <c r="F554" s="66"/>
      <c r="G554" s="66"/>
      <c r="H554" s="66"/>
      <c r="I554" s="66">
        <v>251213</v>
      </c>
      <c r="J554" s="101"/>
      <c r="K554" s="101"/>
      <c r="L554" s="66">
        <v>850</v>
      </c>
      <c r="M554" s="66">
        <v>1867713.73</v>
      </c>
      <c r="N554" s="66">
        <v>581.34</v>
      </c>
      <c r="O554" s="66">
        <v>58344.25</v>
      </c>
      <c r="P554" s="66">
        <v>700.8</v>
      </c>
      <c r="Q554" s="66">
        <v>1448996.9</v>
      </c>
      <c r="R554" s="66">
        <v>134636.64000000001</v>
      </c>
      <c r="S554" s="101"/>
      <c r="T554" s="66">
        <v>40529</v>
      </c>
      <c r="U554" s="66">
        <f>0.0214*(D554+E554+F554+G554+H554+I554+M554+O554+R554)</f>
        <v>61829.822884000001</v>
      </c>
      <c r="V554" s="61">
        <v>2020</v>
      </c>
    </row>
    <row r="555" spans="1:56" s="2" customFormat="1" ht="12.75" customHeight="1" x14ac:dyDescent="0.2">
      <c r="A555" s="61">
        <v>11</v>
      </c>
      <c r="B555" s="64" t="s">
        <v>514</v>
      </c>
      <c r="C555" s="66">
        <f t="shared" si="48"/>
        <v>16278546.199999999</v>
      </c>
      <c r="D555" s="66">
        <v>973411.87</v>
      </c>
      <c r="E555" s="66"/>
      <c r="F555" s="66"/>
      <c r="G555" s="66">
        <v>784660.45</v>
      </c>
      <c r="H555" s="66"/>
      <c r="I555" s="66">
        <v>299617.36</v>
      </c>
      <c r="J555" s="101"/>
      <c r="K555" s="101"/>
      <c r="L555" s="66">
        <v>1005</v>
      </c>
      <c r="M555" s="66">
        <v>8071805.8399999999</v>
      </c>
      <c r="N555" s="66"/>
      <c r="O555" s="66"/>
      <c r="P555" s="66">
        <v>1524</v>
      </c>
      <c r="Q555" s="66">
        <v>5876736.6600000001</v>
      </c>
      <c r="R555" s="66"/>
      <c r="S555" s="101"/>
      <c r="T555" s="66"/>
      <c r="U555" s="66">
        <v>272314.02</v>
      </c>
      <c r="V555" s="61">
        <v>2020</v>
      </c>
    </row>
    <row r="556" spans="1:56" s="2" customFormat="1" ht="12.75" customHeight="1" x14ac:dyDescent="0.2">
      <c r="A556" s="61">
        <v>12</v>
      </c>
      <c r="B556" s="64" t="s">
        <v>548</v>
      </c>
      <c r="C556" s="66">
        <f t="shared" si="48"/>
        <v>48411</v>
      </c>
      <c r="D556" s="66"/>
      <c r="E556" s="66"/>
      <c r="F556" s="66"/>
      <c r="G556" s="66"/>
      <c r="H556" s="66"/>
      <c r="I556" s="66"/>
      <c r="J556" s="101"/>
      <c r="K556" s="101"/>
      <c r="L556" s="66"/>
      <c r="M556" s="66"/>
      <c r="N556" s="66"/>
      <c r="O556" s="66"/>
      <c r="P556" s="66"/>
      <c r="Q556" s="66"/>
      <c r="R556" s="66"/>
      <c r="S556" s="101"/>
      <c r="T556" s="66">
        <v>48411</v>
      </c>
      <c r="U556" s="66"/>
      <c r="V556" s="61">
        <v>2020</v>
      </c>
    </row>
    <row r="557" spans="1:56" s="2" customFormat="1" ht="12.75" customHeight="1" x14ac:dyDescent="0.2">
      <c r="A557" s="61">
        <v>13</v>
      </c>
      <c r="B557" s="64" t="s">
        <v>549</v>
      </c>
      <c r="C557" s="66">
        <f t="shared" si="48"/>
        <v>50683</v>
      </c>
      <c r="D557" s="66"/>
      <c r="E557" s="66"/>
      <c r="F557" s="66"/>
      <c r="G557" s="66"/>
      <c r="H557" s="66"/>
      <c r="I557" s="66"/>
      <c r="J557" s="101"/>
      <c r="K557" s="101"/>
      <c r="L557" s="66"/>
      <c r="M557" s="66"/>
      <c r="N557" s="66"/>
      <c r="O557" s="66"/>
      <c r="P557" s="66"/>
      <c r="Q557" s="66"/>
      <c r="R557" s="66"/>
      <c r="S557" s="101"/>
      <c r="T557" s="66">
        <v>50683</v>
      </c>
      <c r="U557" s="66"/>
      <c r="V557" s="61">
        <v>2020</v>
      </c>
    </row>
    <row r="558" spans="1:56" s="2" customFormat="1" ht="12.75" customHeight="1" x14ac:dyDescent="0.2">
      <c r="A558" s="61">
        <v>14</v>
      </c>
      <c r="B558" s="64" t="s">
        <v>550</v>
      </c>
      <c r="C558" s="66">
        <f t="shared" si="48"/>
        <v>32714</v>
      </c>
      <c r="D558" s="66"/>
      <c r="E558" s="66"/>
      <c r="F558" s="66"/>
      <c r="G558" s="66"/>
      <c r="H558" s="66"/>
      <c r="I558" s="66"/>
      <c r="J558" s="101"/>
      <c r="K558" s="101"/>
      <c r="L558" s="66"/>
      <c r="M558" s="66"/>
      <c r="N558" s="66"/>
      <c r="O558" s="66"/>
      <c r="P558" s="66"/>
      <c r="Q558" s="66"/>
      <c r="R558" s="66"/>
      <c r="S558" s="101"/>
      <c r="T558" s="66">
        <v>32714</v>
      </c>
      <c r="U558" s="66"/>
      <c r="V558" s="61">
        <v>2020</v>
      </c>
    </row>
    <row r="559" spans="1:56" s="130" customFormat="1" ht="12.75" customHeight="1" x14ac:dyDescent="0.2">
      <c r="A559" s="245" t="s">
        <v>551</v>
      </c>
      <c r="B559" s="245"/>
      <c r="C559" s="50">
        <f t="shared" ref="C559:U559" si="49">SUM(C545:C558)</f>
        <v>21288732.012883998</v>
      </c>
      <c r="D559" s="50">
        <f t="shared" si="49"/>
        <v>1550748.31</v>
      </c>
      <c r="E559" s="50">
        <f t="shared" si="49"/>
        <v>0</v>
      </c>
      <c r="F559" s="50">
        <f t="shared" si="49"/>
        <v>0</v>
      </c>
      <c r="G559" s="50">
        <f t="shared" si="49"/>
        <v>784660.45</v>
      </c>
      <c r="H559" s="50">
        <f t="shared" si="49"/>
        <v>0</v>
      </c>
      <c r="I559" s="50">
        <f t="shared" si="49"/>
        <v>550830.36</v>
      </c>
      <c r="J559" s="50">
        <f t="shared" si="49"/>
        <v>0</v>
      </c>
      <c r="K559" s="50">
        <f t="shared" si="49"/>
        <v>0</v>
      </c>
      <c r="L559" s="50">
        <f t="shared" si="49"/>
        <v>1855</v>
      </c>
      <c r="M559" s="50">
        <f t="shared" si="49"/>
        <v>9939519.5700000003</v>
      </c>
      <c r="N559" s="50">
        <f t="shared" si="49"/>
        <v>581.34</v>
      </c>
      <c r="O559" s="50">
        <f t="shared" si="49"/>
        <v>58344.25</v>
      </c>
      <c r="P559" s="50">
        <f t="shared" si="49"/>
        <v>2224.8000000000002</v>
      </c>
      <c r="Q559" s="50">
        <f t="shared" si="49"/>
        <v>7325733.5600000005</v>
      </c>
      <c r="R559" s="50">
        <f t="shared" si="49"/>
        <v>134636.64000000001</v>
      </c>
      <c r="S559" s="50">
        <f t="shared" si="49"/>
        <v>0</v>
      </c>
      <c r="T559" s="50">
        <f t="shared" si="49"/>
        <v>610115.03</v>
      </c>
      <c r="U559" s="50">
        <f t="shared" si="49"/>
        <v>334143.84288400004</v>
      </c>
      <c r="V559" s="45"/>
      <c r="W559" s="81"/>
      <c r="X559" s="81"/>
      <c r="Y559" s="81"/>
      <c r="Z559" s="81"/>
      <c r="AA559" s="81"/>
      <c r="AB559" s="81"/>
      <c r="AC559" s="81"/>
      <c r="AD559" s="81"/>
      <c r="AE559" s="81"/>
      <c r="AF559" s="81"/>
      <c r="AG559" s="81"/>
      <c r="AH559" s="81"/>
      <c r="AI559" s="81"/>
      <c r="AJ559" s="81"/>
      <c r="AK559" s="81"/>
      <c r="AL559" s="81"/>
      <c r="AM559" s="81"/>
      <c r="AN559" s="81"/>
      <c r="AO559" s="81"/>
      <c r="AP559" s="81"/>
      <c r="AQ559" s="81"/>
      <c r="AR559" s="81"/>
      <c r="AS559" s="81"/>
      <c r="AT559" s="81"/>
      <c r="AU559" s="81"/>
      <c r="AV559" s="81"/>
      <c r="AW559" s="81"/>
      <c r="AX559" s="81"/>
      <c r="AY559" s="81"/>
      <c r="AZ559" s="81"/>
      <c r="BA559" s="81"/>
      <c r="BB559" s="81"/>
      <c r="BC559" s="81"/>
      <c r="BD559" s="81"/>
    </row>
    <row r="560" spans="1:56" s="2" customFormat="1" ht="12.75" customHeight="1" x14ac:dyDescent="0.2">
      <c r="A560" s="61">
        <v>1</v>
      </c>
      <c r="B560" s="64" t="s">
        <v>552</v>
      </c>
      <c r="C560" s="66">
        <f>'Раздел 1'!P560</f>
        <v>25658</v>
      </c>
      <c r="D560" s="66"/>
      <c r="E560" s="66"/>
      <c r="F560" s="66"/>
      <c r="G560" s="66"/>
      <c r="H560" s="66"/>
      <c r="I560" s="66"/>
      <c r="J560" s="101"/>
      <c r="K560" s="101"/>
      <c r="L560" s="66"/>
      <c r="M560" s="66"/>
      <c r="N560" s="66"/>
      <c r="O560" s="66"/>
      <c r="P560" s="66"/>
      <c r="Q560" s="66"/>
      <c r="R560" s="66"/>
      <c r="S560" s="101"/>
      <c r="T560" s="66">
        <f>C560</f>
        <v>25658</v>
      </c>
      <c r="U560" s="66"/>
      <c r="V560" s="61">
        <v>2021</v>
      </c>
    </row>
    <row r="561" spans="1:56" s="2" customFormat="1" ht="12.75" customHeight="1" x14ac:dyDescent="0.2">
      <c r="A561" s="61">
        <v>2</v>
      </c>
      <c r="B561" s="64" t="s">
        <v>553</v>
      </c>
      <c r="C561" s="66">
        <f>'Раздел 1'!P561</f>
        <v>25658</v>
      </c>
      <c r="D561" s="66"/>
      <c r="E561" s="66"/>
      <c r="F561" s="66"/>
      <c r="G561" s="66"/>
      <c r="H561" s="66"/>
      <c r="I561" s="66"/>
      <c r="J561" s="101"/>
      <c r="K561" s="101"/>
      <c r="L561" s="66"/>
      <c r="M561" s="66"/>
      <c r="N561" s="66"/>
      <c r="O561" s="66"/>
      <c r="P561" s="66"/>
      <c r="Q561" s="66"/>
      <c r="R561" s="66"/>
      <c r="S561" s="101"/>
      <c r="T561" s="66">
        <f>C561</f>
        <v>25658</v>
      </c>
      <c r="U561" s="66"/>
      <c r="V561" s="61">
        <v>2021</v>
      </c>
    </row>
    <row r="562" spans="1:56" s="2" customFormat="1" ht="12.75" customHeight="1" x14ac:dyDescent="0.2">
      <c r="A562" s="61">
        <v>3</v>
      </c>
      <c r="B562" s="64" t="s">
        <v>554</v>
      </c>
      <c r="C562" s="66">
        <f>'Раздел 1'!P562</f>
        <v>25658</v>
      </c>
      <c r="D562" s="66"/>
      <c r="E562" s="66"/>
      <c r="F562" s="66"/>
      <c r="G562" s="66"/>
      <c r="H562" s="66"/>
      <c r="I562" s="66"/>
      <c r="J562" s="101"/>
      <c r="K562" s="101"/>
      <c r="L562" s="66"/>
      <c r="M562" s="66"/>
      <c r="N562" s="66"/>
      <c r="O562" s="66"/>
      <c r="P562" s="66"/>
      <c r="Q562" s="66"/>
      <c r="R562" s="66"/>
      <c r="S562" s="101"/>
      <c r="T562" s="66">
        <f>C562</f>
        <v>25658</v>
      </c>
      <c r="U562" s="66"/>
      <c r="V562" s="61">
        <v>2021</v>
      </c>
    </row>
    <row r="563" spans="1:56" s="130" customFormat="1" ht="12.75" customHeight="1" x14ac:dyDescent="0.2">
      <c r="A563" s="245" t="s">
        <v>555</v>
      </c>
      <c r="B563" s="245"/>
      <c r="C563" s="50">
        <f t="shared" ref="C563:U563" si="50">SUM(C560:C562)</f>
        <v>76974</v>
      </c>
      <c r="D563" s="50">
        <f t="shared" si="50"/>
        <v>0</v>
      </c>
      <c r="E563" s="50">
        <f t="shared" si="50"/>
        <v>0</v>
      </c>
      <c r="F563" s="50">
        <f t="shared" si="50"/>
        <v>0</v>
      </c>
      <c r="G563" s="50">
        <f t="shared" si="50"/>
        <v>0</v>
      </c>
      <c r="H563" s="50">
        <f t="shared" si="50"/>
        <v>0</v>
      </c>
      <c r="I563" s="50">
        <f t="shared" si="50"/>
        <v>0</v>
      </c>
      <c r="J563" s="50">
        <f t="shared" si="50"/>
        <v>0</v>
      </c>
      <c r="K563" s="50">
        <f t="shared" si="50"/>
        <v>0</v>
      </c>
      <c r="L563" s="50">
        <f t="shared" si="50"/>
        <v>0</v>
      </c>
      <c r="M563" s="50">
        <f t="shared" si="50"/>
        <v>0</v>
      </c>
      <c r="N563" s="50">
        <f t="shared" si="50"/>
        <v>0</v>
      </c>
      <c r="O563" s="50">
        <f t="shared" si="50"/>
        <v>0</v>
      </c>
      <c r="P563" s="50">
        <f t="shared" si="50"/>
        <v>0</v>
      </c>
      <c r="Q563" s="50">
        <f t="shared" si="50"/>
        <v>0</v>
      </c>
      <c r="R563" s="50">
        <f t="shared" si="50"/>
        <v>0</v>
      </c>
      <c r="S563" s="50">
        <f t="shared" si="50"/>
        <v>0</v>
      </c>
      <c r="T563" s="50">
        <f t="shared" si="50"/>
        <v>76974</v>
      </c>
      <c r="U563" s="50">
        <f t="shared" si="50"/>
        <v>0</v>
      </c>
      <c r="V563" s="45"/>
      <c r="W563" s="81"/>
      <c r="X563" s="81"/>
      <c r="Y563" s="81"/>
      <c r="Z563" s="81"/>
      <c r="AA563" s="81"/>
      <c r="AB563" s="81"/>
      <c r="AC563" s="81"/>
      <c r="AD563" s="81"/>
      <c r="AE563" s="81"/>
      <c r="AF563" s="81"/>
      <c r="AG563" s="81"/>
      <c r="AH563" s="81"/>
      <c r="AI563" s="81"/>
      <c r="AJ563" s="81"/>
      <c r="AK563" s="81"/>
      <c r="AL563" s="81"/>
      <c r="AM563" s="81"/>
      <c r="AN563" s="81"/>
      <c r="AO563" s="81"/>
      <c r="AP563" s="81"/>
      <c r="AQ563" s="81"/>
      <c r="AR563" s="81"/>
      <c r="AS563" s="81"/>
      <c r="AT563" s="81"/>
      <c r="AU563" s="81"/>
      <c r="AV563" s="81"/>
      <c r="AW563" s="81"/>
      <c r="AX563" s="81"/>
      <c r="AY563" s="81"/>
      <c r="AZ563" s="81"/>
      <c r="BA563" s="81"/>
      <c r="BB563" s="81"/>
      <c r="BC563" s="81"/>
      <c r="BD563" s="81"/>
    </row>
    <row r="564" spans="1:56" s="132" customFormat="1" ht="12.75" customHeight="1" x14ac:dyDescent="0.2">
      <c r="A564" s="244" t="s">
        <v>556</v>
      </c>
      <c r="B564" s="244"/>
      <c r="C564" s="30">
        <f t="shared" ref="C564:T564" si="51">C544+C559+C563</f>
        <v>26261744.325183999</v>
      </c>
      <c r="D564" s="30">
        <f t="shared" si="51"/>
        <v>1908153.81</v>
      </c>
      <c r="E564" s="30">
        <f t="shared" si="51"/>
        <v>1778087</v>
      </c>
      <c r="F564" s="30">
        <f t="shared" si="51"/>
        <v>0</v>
      </c>
      <c r="G564" s="30">
        <f t="shared" si="51"/>
        <v>784660.45</v>
      </c>
      <c r="H564" s="30">
        <f t="shared" si="51"/>
        <v>0</v>
      </c>
      <c r="I564" s="30">
        <f t="shared" si="51"/>
        <v>550830.36</v>
      </c>
      <c r="J564" s="30">
        <f t="shared" si="51"/>
        <v>0</v>
      </c>
      <c r="K564" s="30">
        <f t="shared" si="51"/>
        <v>0</v>
      </c>
      <c r="L564" s="30">
        <f t="shared" si="51"/>
        <v>1855</v>
      </c>
      <c r="M564" s="30">
        <f t="shared" si="51"/>
        <v>9939519.5700000003</v>
      </c>
      <c r="N564" s="30">
        <f t="shared" si="51"/>
        <v>581.34</v>
      </c>
      <c r="O564" s="30">
        <f t="shared" si="51"/>
        <v>58344.25</v>
      </c>
      <c r="P564" s="30">
        <f t="shared" si="51"/>
        <v>2224.8000000000002</v>
      </c>
      <c r="Q564" s="30">
        <f t="shared" si="51"/>
        <v>7325733.5600000005</v>
      </c>
      <c r="R564" s="30">
        <f t="shared" si="51"/>
        <v>134636.64000000001</v>
      </c>
      <c r="S564" s="30">
        <f t="shared" si="51"/>
        <v>0</v>
      </c>
      <c r="T564" s="30">
        <f t="shared" si="51"/>
        <v>3401935.3028000006</v>
      </c>
      <c r="U564" s="30">
        <f>0.0214*(D564+E564+F564+G564+H564+I564+M564+O564+R564)</f>
        <v>324300.56651200005</v>
      </c>
      <c r="V564" s="29"/>
      <c r="W564" s="106"/>
      <c r="X564" s="106"/>
      <c r="Y564" s="106"/>
      <c r="Z564" s="106"/>
      <c r="AA564" s="106"/>
      <c r="AB564" s="106"/>
      <c r="AC564" s="106"/>
      <c r="AD564" s="106"/>
      <c r="AE564" s="106"/>
      <c r="AF564" s="106"/>
      <c r="AG564" s="106"/>
      <c r="AH564" s="106"/>
      <c r="AI564" s="106"/>
      <c r="AJ564" s="106"/>
      <c r="AK564" s="106"/>
      <c r="AL564" s="106"/>
      <c r="AM564" s="106"/>
      <c r="AN564" s="106"/>
      <c r="AO564" s="106"/>
      <c r="AP564" s="106"/>
      <c r="AQ564" s="106"/>
      <c r="AR564" s="106"/>
      <c r="AS564" s="106"/>
      <c r="AT564" s="106"/>
      <c r="AU564" s="106"/>
      <c r="AV564" s="106"/>
      <c r="AW564" s="106"/>
      <c r="AX564" s="106"/>
      <c r="AY564" s="106"/>
      <c r="AZ564" s="106"/>
      <c r="BA564" s="106"/>
      <c r="BB564" s="106"/>
      <c r="BC564" s="106"/>
      <c r="BD564" s="106"/>
    </row>
    <row r="565" spans="1:56" s="2" customFormat="1" ht="12.75" customHeight="1" x14ac:dyDescent="0.2">
      <c r="A565" s="256" t="s">
        <v>557</v>
      </c>
      <c r="B565" s="256"/>
      <c r="C565" s="66"/>
      <c r="D565" s="67"/>
      <c r="E565" s="67"/>
      <c r="F565" s="67"/>
      <c r="G565" s="67"/>
      <c r="H565" s="67"/>
      <c r="I565" s="67"/>
      <c r="J565" s="133"/>
      <c r="K565" s="133"/>
      <c r="L565" s="67"/>
      <c r="M565" s="67"/>
      <c r="N565" s="67"/>
      <c r="O565" s="66"/>
      <c r="P565" s="67"/>
      <c r="Q565" s="67"/>
      <c r="R565" s="67"/>
      <c r="S565" s="133"/>
      <c r="T565" s="67"/>
      <c r="U565" s="67"/>
      <c r="V565" s="61"/>
    </row>
    <row r="566" spans="1:56" s="2" customFormat="1" ht="12.75" customHeight="1" x14ac:dyDescent="0.2">
      <c r="A566" s="61">
        <v>1</v>
      </c>
      <c r="B566" s="64" t="s">
        <v>558</v>
      </c>
      <c r="C566" s="66">
        <f>'Раздел 1'!P566</f>
        <v>21699</v>
      </c>
      <c r="D566" s="66"/>
      <c r="E566" s="66"/>
      <c r="F566" s="66"/>
      <c r="G566" s="66"/>
      <c r="H566" s="66"/>
      <c r="I566" s="66"/>
      <c r="J566" s="66"/>
      <c r="K566" s="66"/>
      <c r="L566" s="66"/>
      <c r="M566" s="66"/>
      <c r="N566" s="66"/>
      <c r="O566" s="66"/>
      <c r="P566" s="66"/>
      <c r="Q566" s="66"/>
      <c r="R566" s="66"/>
      <c r="S566" s="66"/>
      <c r="T566" s="66">
        <v>21699</v>
      </c>
      <c r="U566" s="66"/>
      <c r="V566" s="61">
        <v>2019</v>
      </c>
    </row>
    <row r="567" spans="1:56" s="2" customFormat="1" ht="12.75" customHeight="1" x14ac:dyDescent="0.2">
      <c r="A567" s="61">
        <v>2</v>
      </c>
      <c r="B567" s="64" t="s">
        <v>559</v>
      </c>
      <c r="C567" s="66">
        <f>'Раздел 1'!P567</f>
        <v>21556</v>
      </c>
      <c r="D567" s="66"/>
      <c r="E567" s="66"/>
      <c r="F567" s="66"/>
      <c r="G567" s="66"/>
      <c r="H567" s="66"/>
      <c r="I567" s="66"/>
      <c r="J567" s="66"/>
      <c r="K567" s="66"/>
      <c r="L567" s="66"/>
      <c r="M567" s="66"/>
      <c r="N567" s="66"/>
      <c r="O567" s="66"/>
      <c r="P567" s="66"/>
      <c r="Q567" s="66"/>
      <c r="R567" s="66"/>
      <c r="S567" s="66"/>
      <c r="T567" s="66">
        <v>21556</v>
      </c>
      <c r="U567" s="66"/>
      <c r="V567" s="61">
        <v>2019</v>
      </c>
    </row>
    <row r="568" spans="1:56" s="2" customFormat="1" ht="12.75" customHeight="1" x14ac:dyDescent="0.2">
      <c r="A568" s="61">
        <v>3</v>
      </c>
      <c r="B568" s="64" t="s">
        <v>560</v>
      </c>
      <c r="C568" s="66">
        <f>'Раздел 1'!P568</f>
        <v>21728</v>
      </c>
      <c r="D568" s="66"/>
      <c r="E568" s="66"/>
      <c r="F568" s="66"/>
      <c r="G568" s="66"/>
      <c r="H568" s="66"/>
      <c r="I568" s="66"/>
      <c r="J568" s="66"/>
      <c r="K568" s="66"/>
      <c r="L568" s="66"/>
      <c r="M568" s="66"/>
      <c r="N568" s="66"/>
      <c r="O568" s="66"/>
      <c r="P568" s="66"/>
      <c r="Q568" s="66"/>
      <c r="R568" s="66"/>
      <c r="S568" s="66"/>
      <c r="T568" s="66">
        <v>21728</v>
      </c>
      <c r="U568" s="66"/>
      <c r="V568" s="61">
        <v>2019</v>
      </c>
    </row>
    <row r="569" spans="1:56" s="2" customFormat="1" ht="12.75" customHeight="1" x14ac:dyDescent="0.2">
      <c r="A569" s="61">
        <v>4</v>
      </c>
      <c r="B569" s="64" t="s">
        <v>561</v>
      </c>
      <c r="C569" s="66">
        <f>'Раздел 1'!P569</f>
        <v>32219</v>
      </c>
      <c r="D569" s="66"/>
      <c r="E569" s="66"/>
      <c r="F569" s="66"/>
      <c r="G569" s="66"/>
      <c r="H569" s="66"/>
      <c r="I569" s="66"/>
      <c r="J569" s="66"/>
      <c r="K569" s="66"/>
      <c r="L569" s="66"/>
      <c r="M569" s="66"/>
      <c r="N569" s="66"/>
      <c r="O569" s="66"/>
      <c r="P569" s="66"/>
      <c r="Q569" s="66"/>
      <c r="R569" s="66"/>
      <c r="S569" s="66"/>
      <c r="T569" s="66">
        <v>32219</v>
      </c>
      <c r="U569" s="66"/>
      <c r="V569" s="61">
        <v>2019</v>
      </c>
    </row>
    <row r="570" spans="1:56" s="130" customFormat="1" ht="12.75" customHeight="1" x14ac:dyDescent="0.2">
      <c r="A570" s="245" t="s">
        <v>562</v>
      </c>
      <c r="B570" s="245"/>
      <c r="C570" s="50">
        <f t="shared" ref="C570:T570" si="52">SUM(C566:C569)</f>
        <v>97202</v>
      </c>
      <c r="D570" s="50">
        <f t="shared" si="52"/>
        <v>0</v>
      </c>
      <c r="E570" s="50">
        <f t="shared" si="52"/>
        <v>0</v>
      </c>
      <c r="F570" s="50">
        <f t="shared" si="52"/>
        <v>0</v>
      </c>
      <c r="G570" s="50">
        <f t="shared" si="52"/>
        <v>0</v>
      </c>
      <c r="H570" s="50">
        <f t="shared" si="52"/>
        <v>0</v>
      </c>
      <c r="I570" s="50">
        <f t="shared" si="52"/>
        <v>0</v>
      </c>
      <c r="J570" s="50">
        <f t="shared" si="52"/>
        <v>0</v>
      </c>
      <c r="K570" s="50">
        <f t="shared" si="52"/>
        <v>0</v>
      </c>
      <c r="L570" s="50">
        <f t="shared" si="52"/>
        <v>0</v>
      </c>
      <c r="M570" s="50">
        <f t="shared" si="52"/>
        <v>0</v>
      </c>
      <c r="N570" s="50">
        <f t="shared" si="52"/>
        <v>0</v>
      </c>
      <c r="O570" s="50">
        <f t="shared" si="52"/>
        <v>0</v>
      </c>
      <c r="P570" s="50">
        <f t="shared" si="52"/>
        <v>0</v>
      </c>
      <c r="Q570" s="50">
        <f t="shared" si="52"/>
        <v>0</v>
      </c>
      <c r="R570" s="50">
        <f t="shared" si="52"/>
        <v>0</v>
      </c>
      <c r="S570" s="50">
        <f t="shared" si="52"/>
        <v>0</v>
      </c>
      <c r="T570" s="50">
        <f t="shared" si="52"/>
        <v>97202</v>
      </c>
      <c r="U570" s="50">
        <f>0.0214*(D570+E570+F570+G570+H570+I570+M570+O570+R570)</f>
        <v>0</v>
      </c>
      <c r="V570" s="45"/>
      <c r="W570" s="81"/>
      <c r="X570" s="81"/>
      <c r="Y570" s="81"/>
      <c r="Z570" s="81"/>
      <c r="AA570" s="81"/>
      <c r="AB570" s="81"/>
      <c r="AC570" s="81"/>
      <c r="AD570" s="81"/>
      <c r="AE570" s="81"/>
      <c r="AF570" s="81"/>
      <c r="AG570" s="81"/>
      <c r="AH570" s="81"/>
      <c r="AI570" s="81"/>
      <c r="AJ570" s="81"/>
      <c r="AK570" s="81"/>
      <c r="AL570" s="81"/>
      <c r="AM570" s="81"/>
      <c r="AN570" s="81"/>
      <c r="AO570" s="81"/>
      <c r="AP570" s="81"/>
      <c r="AQ570" s="81"/>
      <c r="AR570" s="81"/>
      <c r="AS570" s="81"/>
      <c r="AT570" s="81"/>
      <c r="AU570" s="81"/>
      <c r="AV570" s="81"/>
      <c r="AW570" s="81"/>
      <c r="AX570" s="81"/>
      <c r="AY570" s="81"/>
      <c r="AZ570" s="81"/>
      <c r="BA570" s="81"/>
      <c r="BB570" s="81"/>
      <c r="BC570" s="81"/>
      <c r="BD570" s="81"/>
    </row>
    <row r="571" spans="1:56" s="2" customFormat="1" ht="12.75" customHeight="1" x14ac:dyDescent="0.2">
      <c r="A571" s="61">
        <v>1</v>
      </c>
      <c r="B571" s="64" t="s">
        <v>563</v>
      </c>
      <c r="C571" s="66">
        <f>'Раздел 1'!P571</f>
        <v>18736</v>
      </c>
      <c r="D571" s="66"/>
      <c r="E571" s="66"/>
      <c r="F571" s="66"/>
      <c r="G571" s="66"/>
      <c r="H571" s="66"/>
      <c r="I571" s="66"/>
      <c r="J571" s="66"/>
      <c r="K571" s="66"/>
      <c r="L571" s="66"/>
      <c r="M571" s="66"/>
      <c r="N571" s="66"/>
      <c r="O571" s="66"/>
      <c r="P571" s="66"/>
      <c r="Q571" s="66"/>
      <c r="R571" s="66"/>
      <c r="S571" s="66"/>
      <c r="T571" s="66">
        <v>18736</v>
      </c>
      <c r="U571" s="66"/>
      <c r="V571" s="61">
        <v>2020</v>
      </c>
    </row>
    <row r="572" spans="1:56" s="2" customFormat="1" ht="12.75" customHeight="1" x14ac:dyDescent="0.2">
      <c r="A572" s="61">
        <v>2</v>
      </c>
      <c r="B572" s="64" t="s">
        <v>564</v>
      </c>
      <c r="C572" s="66">
        <f>'Раздел 1'!P572</f>
        <v>18736</v>
      </c>
      <c r="D572" s="66"/>
      <c r="E572" s="66"/>
      <c r="F572" s="66"/>
      <c r="G572" s="66"/>
      <c r="H572" s="66"/>
      <c r="I572" s="66"/>
      <c r="J572" s="66"/>
      <c r="K572" s="66"/>
      <c r="L572" s="66"/>
      <c r="M572" s="66"/>
      <c r="N572" s="66"/>
      <c r="O572" s="66"/>
      <c r="P572" s="66"/>
      <c r="Q572" s="66"/>
      <c r="R572" s="66"/>
      <c r="S572" s="66"/>
      <c r="T572" s="66">
        <v>18736</v>
      </c>
      <c r="U572" s="66"/>
      <c r="V572" s="61">
        <v>2020</v>
      </c>
    </row>
    <row r="573" spans="1:56" s="2" customFormat="1" ht="12.75" customHeight="1" x14ac:dyDescent="0.2">
      <c r="A573" s="61">
        <v>3</v>
      </c>
      <c r="B573" s="64" t="s">
        <v>565</v>
      </c>
      <c r="C573" s="66">
        <f>'Раздел 1'!P573</f>
        <v>19026</v>
      </c>
      <c r="D573" s="66"/>
      <c r="E573" s="66"/>
      <c r="F573" s="66"/>
      <c r="G573" s="66"/>
      <c r="H573" s="66"/>
      <c r="I573" s="66"/>
      <c r="J573" s="66"/>
      <c r="K573" s="66"/>
      <c r="L573" s="66"/>
      <c r="M573" s="66"/>
      <c r="N573" s="66"/>
      <c r="O573" s="66"/>
      <c r="P573" s="66"/>
      <c r="Q573" s="66"/>
      <c r="R573" s="66"/>
      <c r="S573" s="66"/>
      <c r="T573" s="66">
        <f>C573</f>
        <v>19026</v>
      </c>
      <c r="U573" s="66"/>
      <c r="V573" s="61">
        <v>2020</v>
      </c>
    </row>
    <row r="574" spans="1:56" s="2" customFormat="1" ht="12.75" customHeight="1" x14ac:dyDescent="0.2">
      <c r="A574" s="61">
        <v>4</v>
      </c>
      <c r="B574" s="64" t="s">
        <v>566</v>
      </c>
      <c r="C574" s="66">
        <f>'Раздел 1'!P574</f>
        <v>19026</v>
      </c>
      <c r="D574" s="66"/>
      <c r="E574" s="66"/>
      <c r="F574" s="66"/>
      <c r="G574" s="66"/>
      <c r="H574" s="66"/>
      <c r="I574" s="66"/>
      <c r="J574" s="66"/>
      <c r="K574" s="66"/>
      <c r="L574" s="66"/>
      <c r="M574" s="66"/>
      <c r="N574" s="66"/>
      <c r="O574" s="66"/>
      <c r="P574" s="66"/>
      <c r="Q574" s="66"/>
      <c r="R574" s="66"/>
      <c r="S574" s="66"/>
      <c r="T574" s="66">
        <f>C574</f>
        <v>19026</v>
      </c>
      <c r="U574" s="66"/>
      <c r="V574" s="61">
        <v>2020</v>
      </c>
    </row>
    <row r="575" spans="1:56" s="2" customFormat="1" ht="12.75" customHeight="1" x14ac:dyDescent="0.2">
      <c r="A575" s="61">
        <v>5</v>
      </c>
      <c r="B575" s="64" t="s">
        <v>567</v>
      </c>
      <c r="C575" s="66">
        <f>'Раздел 1'!P575</f>
        <v>19221</v>
      </c>
      <c r="D575" s="66"/>
      <c r="E575" s="66"/>
      <c r="F575" s="66"/>
      <c r="G575" s="66"/>
      <c r="H575" s="66"/>
      <c r="I575" s="66"/>
      <c r="J575" s="66"/>
      <c r="K575" s="66"/>
      <c r="L575" s="66"/>
      <c r="M575" s="66"/>
      <c r="N575" s="66"/>
      <c r="O575" s="66"/>
      <c r="P575" s="66"/>
      <c r="Q575" s="66"/>
      <c r="R575" s="66"/>
      <c r="S575" s="66"/>
      <c r="T575" s="66">
        <f>C575</f>
        <v>19221</v>
      </c>
      <c r="U575" s="66"/>
      <c r="V575" s="61">
        <v>2020</v>
      </c>
    </row>
    <row r="576" spans="1:56" s="2" customFormat="1" ht="12.75" customHeight="1" x14ac:dyDescent="0.2">
      <c r="A576" s="61">
        <v>6</v>
      </c>
      <c r="B576" s="64" t="s">
        <v>568</v>
      </c>
      <c r="C576" s="66">
        <f>'Раздел 1'!P576</f>
        <v>19129</v>
      </c>
      <c r="D576" s="66"/>
      <c r="E576" s="66"/>
      <c r="F576" s="66"/>
      <c r="G576" s="66"/>
      <c r="H576" s="66"/>
      <c r="I576" s="66"/>
      <c r="J576" s="66"/>
      <c r="K576" s="66"/>
      <c r="L576" s="66"/>
      <c r="M576" s="66"/>
      <c r="N576" s="66"/>
      <c r="O576" s="66"/>
      <c r="P576" s="66"/>
      <c r="Q576" s="66"/>
      <c r="R576" s="66"/>
      <c r="S576" s="66"/>
      <c r="T576" s="66">
        <v>19129</v>
      </c>
      <c r="U576" s="66"/>
      <c r="V576" s="61">
        <v>2020</v>
      </c>
    </row>
    <row r="577" spans="1:56" s="2" customFormat="1" ht="12.75" customHeight="1" x14ac:dyDescent="0.2">
      <c r="A577" s="61">
        <v>7</v>
      </c>
      <c r="B577" s="64" t="s">
        <v>569</v>
      </c>
      <c r="C577" s="66">
        <f>'Раздел 1'!P577</f>
        <v>18930</v>
      </c>
      <c r="D577" s="66"/>
      <c r="E577" s="66"/>
      <c r="F577" s="66"/>
      <c r="G577" s="66"/>
      <c r="H577" s="66"/>
      <c r="I577" s="66"/>
      <c r="J577" s="66"/>
      <c r="K577" s="66"/>
      <c r="L577" s="66"/>
      <c r="M577" s="66"/>
      <c r="N577" s="66"/>
      <c r="O577" s="66"/>
      <c r="P577" s="66"/>
      <c r="Q577" s="66"/>
      <c r="R577" s="66"/>
      <c r="S577" s="66"/>
      <c r="T577" s="66">
        <v>18930</v>
      </c>
      <c r="U577" s="66"/>
      <c r="V577" s="61">
        <v>2020</v>
      </c>
    </row>
    <row r="578" spans="1:56" s="130" customFormat="1" ht="12.75" customHeight="1" x14ac:dyDescent="0.2">
      <c r="A578" s="245" t="s">
        <v>570</v>
      </c>
      <c r="B578" s="245"/>
      <c r="C578" s="50">
        <f t="shared" ref="C578:U578" si="53">SUM(C571:C577)</f>
        <v>132804</v>
      </c>
      <c r="D578" s="50">
        <f t="shared" si="53"/>
        <v>0</v>
      </c>
      <c r="E578" s="50">
        <f t="shared" si="53"/>
        <v>0</v>
      </c>
      <c r="F578" s="50">
        <f t="shared" si="53"/>
        <v>0</v>
      </c>
      <c r="G578" s="50">
        <f t="shared" si="53"/>
        <v>0</v>
      </c>
      <c r="H578" s="50">
        <f t="shared" si="53"/>
        <v>0</v>
      </c>
      <c r="I578" s="50">
        <f t="shared" si="53"/>
        <v>0</v>
      </c>
      <c r="J578" s="50">
        <f t="shared" si="53"/>
        <v>0</v>
      </c>
      <c r="K578" s="50">
        <f t="shared" si="53"/>
        <v>0</v>
      </c>
      <c r="L578" s="50">
        <f t="shared" si="53"/>
        <v>0</v>
      </c>
      <c r="M578" s="50">
        <f t="shared" si="53"/>
        <v>0</v>
      </c>
      <c r="N578" s="50">
        <f t="shared" si="53"/>
        <v>0</v>
      </c>
      <c r="O578" s="50">
        <f t="shared" si="53"/>
        <v>0</v>
      </c>
      <c r="P578" s="50">
        <f t="shared" si="53"/>
        <v>0</v>
      </c>
      <c r="Q578" s="50">
        <f t="shared" si="53"/>
        <v>0</v>
      </c>
      <c r="R578" s="50">
        <f t="shared" si="53"/>
        <v>0</v>
      </c>
      <c r="S578" s="50">
        <f t="shared" si="53"/>
        <v>0</v>
      </c>
      <c r="T578" s="50">
        <f t="shared" si="53"/>
        <v>132804</v>
      </c>
      <c r="U578" s="50">
        <f t="shared" si="53"/>
        <v>0</v>
      </c>
      <c r="V578" s="45"/>
      <c r="W578" s="81"/>
      <c r="X578" s="81"/>
      <c r="Y578" s="81"/>
      <c r="Z578" s="81"/>
      <c r="AA578" s="81"/>
      <c r="AB578" s="81"/>
      <c r="AC578" s="81"/>
      <c r="AD578" s="81"/>
      <c r="AE578" s="81"/>
      <c r="AF578" s="81"/>
      <c r="AG578" s="81"/>
      <c r="AH578" s="81"/>
      <c r="AI578" s="81"/>
      <c r="AJ578" s="81"/>
      <c r="AK578" s="81"/>
      <c r="AL578" s="81"/>
      <c r="AM578" s="81"/>
      <c r="AN578" s="81"/>
      <c r="AO578" s="81"/>
      <c r="AP578" s="81"/>
      <c r="AQ578" s="81"/>
      <c r="AR578" s="81"/>
      <c r="AS578" s="81"/>
      <c r="AT578" s="81"/>
      <c r="AU578" s="81"/>
      <c r="AV578" s="81"/>
      <c r="AW578" s="81"/>
      <c r="AX578" s="81"/>
      <c r="AY578" s="81"/>
      <c r="AZ578" s="81"/>
      <c r="BA578" s="81"/>
      <c r="BB578" s="81"/>
      <c r="BC578" s="81"/>
      <c r="BD578" s="81"/>
    </row>
    <row r="579" spans="1:56" s="2" customFormat="1" ht="12" customHeight="1" x14ac:dyDescent="0.2">
      <c r="A579" s="61">
        <v>1</v>
      </c>
      <c r="B579" s="64" t="s">
        <v>571</v>
      </c>
      <c r="C579" s="66">
        <f>'Раздел 1'!P579</f>
        <v>110116.3158</v>
      </c>
      <c r="D579" s="66"/>
      <c r="E579" s="66"/>
      <c r="F579" s="66"/>
      <c r="G579" s="66"/>
      <c r="H579" s="66"/>
      <c r="I579" s="66"/>
      <c r="J579" s="66"/>
      <c r="K579" s="66"/>
      <c r="L579" s="66"/>
      <c r="M579" s="66"/>
      <c r="N579" s="66"/>
      <c r="O579" s="66"/>
      <c r="P579" s="66"/>
      <c r="Q579" s="66"/>
      <c r="R579" s="66"/>
      <c r="S579" s="66"/>
      <c r="T579" s="66">
        <f>C579</f>
        <v>110116.3158</v>
      </c>
      <c r="U579" s="66"/>
      <c r="V579" s="61">
        <v>2021</v>
      </c>
    </row>
    <row r="580" spans="1:56" s="2" customFormat="1" ht="12" customHeight="1" x14ac:dyDescent="0.2">
      <c r="A580" s="61">
        <v>2</v>
      </c>
      <c r="B580" s="64" t="s">
        <v>572</v>
      </c>
      <c r="C580" s="66">
        <f>'Раздел 1'!P580</f>
        <v>104705.95788</v>
      </c>
      <c r="D580" s="66"/>
      <c r="E580" s="66"/>
      <c r="F580" s="66"/>
      <c r="G580" s="66"/>
      <c r="H580" s="66"/>
      <c r="I580" s="66"/>
      <c r="J580" s="66"/>
      <c r="K580" s="66"/>
      <c r="L580" s="66"/>
      <c r="M580" s="66"/>
      <c r="N580" s="66"/>
      <c r="O580" s="66"/>
      <c r="P580" s="66"/>
      <c r="Q580" s="66"/>
      <c r="R580" s="66"/>
      <c r="S580" s="66"/>
      <c r="T580" s="66">
        <f>C580</f>
        <v>104705.95788</v>
      </c>
      <c r="U580" s="66"/>
      <c r="V580" s="61">
        <v>2021</v>
      </c>
    </row>
    <row r="581" spans="1:56" s="130" customFormat="1" ht="12.75" customHeight="1" x14ac:dyDescent="0.2">
      <c r="A581" s="245" t="s">
        <v>573</v>
      </c>
      <c r="B581" s="245"/>
      <c r="C581" s="50">
        <f t="shared" ref="C581:U581" si="54">SUM(C579:C580)</f>
        <v>214822.27367999998</v>
      </c>
      <c r="D581" s="50">
        <f t="shared" si="54"/>
        <v>0</v>
      </c>
      <c r="E581" s="50">
        <f t="shared" si="54"/>
        <v>0</v>
      </c>
      <c r="F581" s="50">
        <f t="shared" si="54"/>
        <v>0</v>
      </c>
      <c r="G581" s="50">
        <f t="shared" si="54"/>
        <v>0</v>
      </c>
      <c r="H581" s="50">
        <f t="shared" si="54"/>
        <v>0</v>
      </c>
      <c r="I581" s="50">
        <f t="shared" si="54"/>
        <v>0</v>
      </c>
      <c r="J581" s="50">
        <f t="shared" si="54"/>
        <v>0</v>
      </c>
      <c r="K581" s="50">
        <f t="shared" si="54"/>
        <v>0</v>
      </c>
      <c r="L581" s="50">
        <f t="shared" si="54"/>
        <v>0</v>
      </c>
      <c r="M581" s="50">
        <f t="shared" si="54"/>
        <v>0</v>
      </c>
      <c r="N581" s="50">
        <f t="shared" si="54"/>
        <v>0</v>
      </c>
      <c r="O581" s="50">
        <f t="shared" si="54"/>
        <v>0</v>
      </c>
      <c r="P581" s="50">
        <f t="shared" si="54"/>
        <v>0</v>
      </c>
      <c r="Q581" s="50">
        <f t="shared" si="54"/>
        <v>0</v>
      </c>
      <c r="R581" s="50">
        <f t="shared" si="54"/>
        <v>0</v>
      </c>
      <c r="S581" s="50">
        <f t="shared" si="54"/>
        <v>0</v>
      </c>
      <c r="T581" s="50">
        <f t="shared" si="54"/>
        <v>214822.27367999998</v>
      </c>
      <c r="U581" s="50">
        <f t="shared" si="54"/>
        <v>0</v>
      </c>
      <c r="V581" s="45"/>
      <c r="W581" s="81"/>
      <c r="X581" s="81"/>
      <c r="Y581" s="81"/>
      <c r="Z581" s="81"/>
      <c r="AA581" s="81"/>
      <c r="AB581" s="81"/>
      <c r="AC581" s="81"/>
      <c r="AD581" s="81"/>
      <c r="AE581" s="81"/>
      <c r="AF581" s="81"/>
      <c r="AG581" s="81"/>
      <c r="AH581" s="81"/>
      <c r="AI581" s="81"/>
      <c r="AJ581" s="81"/>
      <c r="AK581" s="81"/>
      <c r="AL581" s="81"/>
      <c r="AM581" s="81"/>
      <c r="AN581" s="81"/>
      <c r="AO581" s="81"/>
      <c r="AP581" s="81"/>
      <c r="AQ581" s="81"/>
      <c r="AR581" s="81"/>
      <c r="AS581" s="81"/>
      <c r="AT581" s="81"/>
      <c r="AU581" s="81"/>
      <c r="AV581" s="81"/>
      <c r="AW581" s="81"/>
      <c r="AX581" s="81"/>
      <c r="AY581" s="81"/>
      <c r="AZ581" s="81"/>
      <c r="BA581" s="81"/>
      <c r="BB581" s="81"/>
      <c r="BC581" s="81"/>
      <c r="BD581" s="81"/>
    </row>
    <row r="582" spans="1:56" s="131" customFormat="1" ht="12.75" customHeight="1" x14ac:dyDescent="0.2">
      <c r="A582" s="244" t="s">
        <v>574</v>
      </c>
      <c r="B582" s="244"/>
      <c r="C582" s="30">
        <f>C570+C578+C581</f>
        <v>444828.27367999998</v>
      </c>
      <c r="D582" s="30">
        <f t="shared" ref="D582:T582" si="55">D581+D578+D570</f>
        <v>0</v>
      </c>
      <c r="E582" s="30">
        <f t="shared" si="55"/>
        <v>0</v>
      </c>
      <c r="F582" s="30">
        <f t="shared" si="55"/>
        <v>0</v>
      </c>
      <c r="G582" s="30">
        <f t="shared" si="55"/>
        <v>0</v>
      </c>
      <c r="H582" s="30">
        <f t="shared" si="55"/>
        <v>0</v>
      </c>
      <c r="I582" s="30">
        <f t="shared" si="55"/>
        <v>0</v>
      </c>
      <c r="J582" s="30">
        <f t="shared" si="55"/>
        <v>0</v>
      </c>
      <c r="K582" s="30">
        <f t="shared" si="55"/>
        <v>0</v>
      </c>
      <c r="L582" s="30">
        <f t="shared" si="55"/>
        <v>0</v>
      </c>
      <c r="M582" s="30">
        <f t="shared" si="55"/>
        <v>0</v>
      </c>
      <c r="N582" s="30">
        <f t="shared" si="55"/>
        <v>0</v>
      </c>
      <c r="O582" s="30">
        <f t="shared" si="55"/>
        <v>0</v>
      </c>
      <c r="P582" s="30">
        <f t="shared" si="55"/>
        <v>0</v>
      </c>
      <c r="Q582" s="30">
        <f t="shared" si="55"/>
        <v>0</v>
      </c>
      <c r="R582" s="30">
        <f t="shared" si="55"/>
        <v>0</v>
      </c>
      <c r="S582" s="30">
        <f t="shared" si="55"/>
        <v>0</v>
      </c>
      <c r="T582" s="30">
        <f t="shared" si="55"/>
        <v>444828.27367999998</v>
      </c>
      <c r="U582" s="30">
        <f>0.0214*(D582+E582+F582+G582+H582+I582+M582+O582+R582)</f>
        <v>0</v>
      </c>
      <c r="V582" s="29"/>
      <c r="W582" s="81"/>
      <c r="X582" s="81"/>
      <c r="Y582" s="81"/>
      <c r="Z582" s="81"/>
      <c r="AA582" s="81"/>
      <c r="AB582" s="81"/>
      <c r="AC582" s="81"/>
      <c r="AD582" s="81"/>
      <c r="AE582" s="81"/>
      <c r="AF582" s="81"/>
      <c r="AG582" s="81"/>
      <c r="AH582" s="81"/>
      <c r="AI582" s="81"/>
      <c r="AJ582" s="81"/>
      <c r="AK582" s="81"/>
      <c r="AL582" s="81"/>
      <c r="AM582" s="81"/>
      <c r="AN582" s="81"/>
      <c r="AO582" s="81"/>
      <c r="AP582" s="81"/>
      <c r="AQ582" s="81"/>
      <c r="AR582" s="81"/>
      <c r="AS582" s="81"/>
      <c r="AT582" s="81"/>
      <c r="AU582" s="81"/>
      <c r="AV582" s="81"/>
      <c r="AW582" s="81"/>
      <c r="AX582" s="81"/>
      <c r="AY582" s="81"/>
      <c r="AZ582" s="81"/>
      <c r="BA582" s="81"/>
      <c r="BB582" s="81"/>
      <c r="BC582" s="81"/>
      <c r="BD582" s="81"/>
    </row>
    <row r="583" spans="1:56" s="2" customFormat="1" ht="12.75" customHeight="1" x14ac:dyDescent="0.2">
      <c r="A583" s="256" t="s">
        <v>961</v>
      </c>
      <c r="B583" s="256"/>
      <c r="C583" s="66"/>
      <c r="D583" s="67"/>
      <c r="E583" s="67"/>
      <c r="F583" s="67"/>
      <c r="G583" s="67"/>
      <c r="H583" s="67"/>
      <c r="I583" s="67"/>
      <c r="J583" s="133"/>
      <c r="K583" s="133"/>
      <c r="L583" s="67"/>
      <c r="M583" s="67"/>
      <c r="N583" s="67"/>
      <c r="O583" s="66"/>
      <c r="P583" s="67"/>
      <c r="Q583" s="67"/>
      <c r="R583" s="67"/>
      <c r="S583" s="133"/>
      <c r="T583" s="67"/>
      <c r="U583" s="67"/>
      <c r="V583" s="61"/>
    </row>
    <row r="584" spans="1:56" s="2" customFormat="1" ht="12.75" customHeight="1" x14ac:dyDescent="0.2">
      <c r="A584" s="61">
        <v>1</v>
      </c>
      <c r="B584" s="64" t="s">
        <v>576</v>
      </c>
      <c r="C584" s="66">
        <f>'Раздел 1'!P584</f>
        <v>22877</v>
      </c>
      <c r="D584" s="66"/>
      <c r="E584" s="66"/>
      <c r="F584" s="66"/>
      <c r="G584" s="66"/>
      <c r="H584" s="66"/>
      <c r="I584" s="66"/>
      <c r="J584" s="66"/>
      <c r="K584" s="66"/>
      <c r="L584" s="66"/>
      <c r="M584" s="66"/>
      <c r="N584" s="66"/>
      <c r="O584" s="66"/>
      <c r="P584" s="66"/>
      <c r="Q584" s="66"/>
      <c r="R584" s="66"/>
      <c r="S584" s="66"/>
      <c r="T584" s="66">
        <v>22877</v>
      </c>
      <c r="U584" s="66"/>
      <c r="V584" s="61">
        <v>2019</v>
      </c>
    </row>
    <row r="585" spans="1:56" s="2" customFormat="1" ht="12.75" customHeight="1" x14ac:dyDescent="0.2">
      <c r="A585" s="61">
        <v>2</v>
      </c>
      <c r="B585" s="64" t="s">
        <v>577</v>
      </c>
      <c r="C585" s="66">
        <f>'Раздел 1'!P585</f>
        <v>26690</v>
      </c>
      <c r="D585" s="66"/>
      <c r="E585" s="66"/>
      <c r="F585" s="66"/>
      <c r="G585" s="66"/>
      <c r="H585" s="66"/>
      <c r="I585" s="66"/>
      <c r="J585" s="66"/>
      <c r="K585" s="66"/>
      <c r="L585" s="66"/>
      <c r="M585" s="66"/>
      <c r="N585" s="66"/>
      <c r="O585" s="66"/>
      <c r="P585" s="66"/>
      <c r="Q585" s="66"/>
      <c r="R585" s="66"/>
      <c r="S585" s="66"/>
      <c r="T585" s="66">
        <v>26690</v>
      </c>
      <c r="U585" s="66"/>
      <c r="V585" s="61">
        <v>2019</v>
      </c>
    </row>
    <row r="586" spans="1:56" s="2" customFormat="1" ht="12.75" customHeight="1" x14ac:dyDescent="0.2">
      <c r="A586" s="61">
        <v>3</v>
      </c>
      <c r="B586" s="64" t="s">
        <v>578</v>
      </c>
      <c r="C586" s="66">
        <f>'Раздел 1'!P586</f>
        <v>28354</v>
      </c>
      <c r="D586" s="66"/>
      <c r="E586" s="66"/>
      <c r="F586" s="66"/>
      <c r="G586" s="66"/>
      <c r="H586" s="66"/>
      <c r="I586" s="66"/>
      <c r="J586" s="66"/>
      <c r="K586" s="66"/>
      <c r="L586" s="66"/>
      <c r="M586" s="66"/>
      <c r="N586" s="66"/>
      <c r="O586" s="66"/>
      <c r="P586" s="66"/>
      <c r="Q586" s="66"/>
      <c r="R586" s="66"/>
      <c r="S586" s="66"/>
      <c r="T586" s="66">
        <v>28354</v>
      </c>
      <c r="U586" s="66"/>
      <c r="V586" s="61">
        <v>2019</v>
      </c>
    </row>
    <row r="587" spans="1:56" s="2" customFormat="1" ht="12.75" customHeight="1" x14ac:dyDescent="0.2">
      <c r="A587" s="61">
        <v>4</v>
      </c>
      <c r="B587" s="64" t="s">
        <v>579</v>
      </c>
      <c r="C587" s="66">
        <f>'Раздел 1'!P587</f>
        <v>27508</v>
      </c>
      <c r="D587" s="66"/>
      <c r="E587" s="66"/>
      <c r="F587" s="66"/>
      <c r="G587" s="66"/>
      <c r="H587" s="66"/>
      <c r="I587" s="66"/>
      <c r="J587" s="66"/>
      <c r="K587" s="66"/>
      <c r="L587" s="66"/>
      <c r="M587" s="66"/>
      <c r="N587" s="66"/>
      <c r="O587" s="66"/>
      <c r="P587" s="66"/>
      <c r="Q587" s="66"/>
      <c r="R587" s="66"/>
      <c r="S587" s="66"/>
      <c r="T587" s="66">
        <v>27508</v>
      </c>
      <c r="U587" s="66"/>
      <c r="V587" s="61">
        <v>2019</v>
      </c>
    </row>
    <row r="588" spans="1:56" s="2" customFormat="1" ht="12.75" customHeight="1" x14ac:dyDescent="0.2">
      <c r="A588" s="61">
        <v>5</v>
      </c>
      <c r="B588" s="64" t="s">
        <v>580</v>
      </c>
      <c r="C588" s="66">
        <f>'Раздел 1'!P588</f>
        <v>20845</v>
      </c>
      <c r="D588" s="66"/>
      <c r="E588" s="66"/>
      <c r="F588" s="66"/>
      <c r="G588" s="66"/>
      <c r="H588" s="66"/>
      <c r="I588" s="66"/>
      <c r="J588" s="66"/>
      <c r="K588" s="66"/>
      <c r="L588" s="66"/>
      <c r="M588" s="66"/>
      <c r="N588" s="66"/>
      <c r="O588" s="66"/>
      <c r="P588" s="66"/>
      <c r="Q588" s="66"/>
      <c r="R588" s="66"/>
      <c r="S588" s="66"/>
      <c r="T588" s="66">
        <v>20845</v>
      </c>
      <c r="U588" s="66"/>
      <c r="V588" s="61">
        <v>2019</v>
      </c>
    </row>
    <row r="589" spans="1:56" s="2" customFormat="1" ht="12.75" customHeight="1" x14ac:dyDescent="0.2">
      <c r="A589" s="61">
        <v>6</v>
      </c>
      <c r="B589" s="64" t="s">
        <v>581</v>
      </c>
      <c r="C589" s="66">
        <f>'Раздел 1'!P589</f>
        <v>20994</v>
      </c>
      <c r="D589" s="66"/>
      <c r="E589" s="66"/>
      <c r="F589" s="66"/>
      <c r="G589" s="66"/>
      <c r="H589" s="66"/>
      <c r="I589" s="66"/>
      <c r="J589" s="66"/>
      <c r="K589" s="66"/>
      <c r="L589" s="66"/>
      <c r="M589" s="66"/>
      <c r="N589" s="66"/>
      <c r="O589" s="66"/>
      <c r="P589" s="66"/>
      <c r="Q589" s="66"/>
      <c r="R589" s="66"/>
      <c r="S589" s="66"/>
      <c r="T589" s="66">
        <v>20994</v>
      </c>
      <c r="U589" s="66"/>
      <c r="V589" s="61">
        <v>2019</v>
      </c>
    </row>
    <row r="590" spans="1:56" s="2" customFormat="1" ht="12.75" customHeight="1" x14ac:dyDescent="0.2">
      <c r="A590" s="61">
        <v>7</v>
      </c>
      <c r="B590" s="64" t="s">
        <v>582</v>
      </c>
      <c r="C590" s="66">
        <f>'Раздел 1'!P590</f>
        <v>24240</v>
      </c>
      <c r="D590" s="66"/>
      <c r="E590" s="66"/>
      <c r="F590" s="66"/>
      <c r="G590" s="66"/>
      <c r="H590" s="66"/>
      <c r="I590" s="66"/>
      <c r="J590" s="66"/>
      <c r="K590" s="66"/>
      <c r="L590" s="66"/>
      <c r="M590" s="66"/>
      <c r="N590" s="66"/>
      <c r="O590" s="66"/>
      <c r="P590" s="66"/>
      <c r="Q590" s="66"/>
      <c r="R590" s="66"/>
      <c r="S590" s="66"/>
      <c r="T590" s="66">
        <v>24240</v>
      </c>
      <c r="U590" s="66"/>
      <c r="V590" s="61">
        <v>2019</v>
      </c>
    </row>
    <row r="591" spans="1:56" s="2" customFormat="1" ht="12.75" customHeight="1" x14ac:dyDescent="0.2">
      <c r="A591" s="61">
        <v>8</v>
      </c>
      <c r="B591" s="64" t="s">
        <v>583</v>
      </c>
      <c r="C591" s="66">
        <f>'Раздел 1'!P591</f>
        <v>21175</v>
      </c>
      <c r="D591" s="66"/>
      <c r="E591" s="66"/>
      <c r="F591" s="66"/>
      <c r="G591" s="66"/>
      <c r="H591" s="66"/>
      <c r="I591" s="66"/>
      <c r="J591" s="66"/>
      <c r="K591" s="66"/>
      <c r="L591" s="66"/>
      <c r="M591" s="66"/>
      <c r="N591" s="66"/>
      <c r="O591" s="66"/>
      <c r="P591" s="66"/>
      <c r="Q591" s="66"/>
      <c r="R591" s="66"/>
      <c r="S591" s="66"/>
      <c r="T591" s="66">
        <v>21175</v>
      </c>
      <c r="U591" s="66"/>
      <c r="V591" s="61">
        <v>2019</v>
      </c>
    </row>
    <row r="592" spans="1:56" s="2" customFormat="1" ht="12.75" customHeight="1" x14ac:dyDescent="0.2">
      <c r="A592" s="61">
        <v>9</v>
      </c>
      <c r="B592" s="64" t="s">
        <v>584</v>
      </c>
      <c r="C592" s="66">
        <f>'Раздел 1'!P592</f>
        <v>19972</v>
      </c>
      <c r="D592" s="66"/>
      <c r="E592" s="66"/>
      <c r="F592" s="66"/>
      <c r="G592" s="66"/>
      <c r="H592" s="66"/>
      <c r="I592" s="66"/>
      <c r="J592" s="66"/>
      <c r="K592" s="66"/>
      <c r="L592" s="66"/>
      <c r="M592" s="66"/>
      <c r="N592" s="66"/>
      <c r="O592" s="66"/>
      <c r="P592" s="66"/>
      <c r="Q592" s="66"/>
      <c r="R592" s="66"/>
      <c r="S592" s="66"/>
      <c r="T592" s="66">
        <v>19972</v>
      </c>
      <c r="U592" s="66"/>
      <c r="V592" s="61">
        <v>2019</v>
      </c>
    </row>
    <row r="593" spans="1:56" s="2" customFormat="1" ht="12.75" customHeight="1" x14ac:dyDescent="0.2">
      <c r="A593" s="61">
        <v>10</v>
      </c>
      <c r="B593" s="64" t="s">
        <v>585</v>
      </c>
      <c r="C593" s="66">
        <f>'Раздел 1'!P593</f>
        <v>21200</v>
      </c>
      <c r="D593" s="66"/>
      <c r="E593" s="66"/>
      <c r="F593" s="66"/>
      <c r="G593" s="66"/>
      <c r="H593" s="66"/>
      <c r="I593" s="66"/>
      <c r="J593" s="66"/>
      <c r="K593" s="66"/>
      <c r="L593" s="66"/>
      <c r="M593" s="66"/>
      <c r="N593" s="66"/>
      <c r="O593" s="66"/>
      <c r="P593" s="66"/>
      <c r="Q593" s="66"/>
      <c r="R593" s="66"/>
      <c r="S593" s="66"/>
      <c r="T593" s="66">
        <v>21200</v>
      </c>
      <c r="U593" s="66"/>
      <c r="V593" s="61">
        <v>2019</v>
      </c>
    </row>
    <row r="594" spans="1:56" s="2" customFormat="1" ht="12.75" customHeight="1" x14ac:dyDescent="0.2">
      <c r="A594" s="61">
        <v>11</v>
      </c>
      <c r="B594" s="64" t="s">
        <v>586</v>
      </c>
      <c r="C594" s="66">
        <f>'Раздел 1'!P594</f>
        <v>21886</v>
      </c>
      <c r="D594" s="66"/>
      <c r="E594" s="66"/>
      <c r="F594" s="66"/>
      <c r="G594" s="66"/>
      <c r="H594" s="66"/>
      <c r="I594" s="66"/>
      <c r="J594" s="66"/>
      <c r="K594" s="66"/>
      <c r="L594" s="66"/>
      <c r="M594" s="66"/>
      <c r="N594" s="66"/>
      <c r="O594" s="66"/>
      <c r="P594" s="66"/>
      <c r="Q594" s="66"/>
      <c r="R594" s="66"/>
      <c r="S594" s="66"/>
      <c r="T594" s="66">
        <v>21886</v>
      </c>
      <c r="U594" s="66"/>
      <c r="V594" s="61">
        <v>2019</v>
      </c>
    </row>
    <row r="595" spans="1:56" s="2" customFormat="1" ht="12.75" customHeight="1" x14ac:dyDescent="0.2">
      <c r="A595" s="61">
        <v>12</v>
      </c>
      <c r="B595" s="64" t="s">
        <v>588</v>
      </c>
      <c r="C595" s="66">
        <f>'Раздел 1'!P595</f>
        <v>29502</v>
      </c>
      <c r="D595" s="66"/>
      <c r="E595" s="66"/>
      <c r="F595" s="66"/>
      <c r="G595" s="66"/>
      <c r="H595" s="66"/>
      <c r="I595" s="66"/>
      <c r="J595" s="66"/>
      <c r="K595" s="66"/>
      <c r="L595" s="66"/>
      <c r="M595" s="66"/>
      <c r="N595" s="66"/>
      <c r="O595" s="66"/>
      <c r="P595" s="66"/>
      <c r="Q595" s="66"/>
      <c r="R595" s="66"/>
      <c r="S595" s="66"/>
      <c r="T595" s="66">
        <v>29502</v>
      </c>
      <c r="U595" s="66"/>
      <c r="V595" s="61">
        <v>2019</v>
      </c>
    </row>
    <row r="596" spans="1:56" s="2" customFormat="1" ht="12.75" customHeight="1" x14ac:dyDescent="0.2">
      <c r="A596" s="61">
        <v>13</v>
      </c>
      <c r="B596" s="64" t="s">
        <v>589</v>
      </c>
      <c r="C596" s="66">
        <f>'Раздел 1'!P596</f>
        <v>21842</v>
      </c>
      <c r="D596" s="66"/>
      <c r="E596" s="66"/>
      <c r="F596" s="66"/>
      <c r="G596" s="66"/>
      <c r="H596" s="66"/>
      <c r="I596" s="66"/>
      <c r="J596" s="66"/>
      <c r="K596" s="66"/>
      <c r="L596" s="66"/>
      <c r="M596" s="66"/>
      <c r="N596" s="66"/>
      <c r="O596" s="66"/>
      <c r="P596" s="66"/>
      <c r="Q596" s="66"/>
      <c r="R596" s="66"/>
      <c r="S596" s="66"/>
      <c r="T596" s="66">
        <v>21842</v>
      </c>
      <c r="U596" s="66"/>
      <c r="V596" s="61">
        <v>2019</v>
      </c>
    </row>
    <row r="597" spans="1:56" s="2" customFormat="1" ht="12.75" customHeight="1" x14ac:dyDescent="0.2">
      <c r="A597" s="61">
        <v>14</v>
      </c>
      <c r="B597" s="64" t="s">
        <v>590</v>
      </c>
      <c r="C597" s="66">
        <f>'Раздел 1'!P597</f>
        <v>21842</v>
      </c>
      <c r="D597" s="66"/>
      <c r="E597" s="66"/>
      <c r="F597" s="66"/>
      <c r="G597" s="66"/>
      <c r="H597" s="66"/>
      <c r="I597" s="66"/>
      <c r="J597" s="66"/>
      <c r="K597" s="66"/>
      <c r="L597" s="66"/>
      <c r="M597" s="66"/>
      <c r="N597" s="66"/>
      <c r="O597" s="66"/>
      <c r="P597" s="66"/>
      <c r="Q597" s="66"/>
      <c r="R597" s="66"/>
      <c r="S597" s="66"/>
      <c r="T597" s="66">
        <v>21842</v>
      </c>
      <c r="U597" s="66"/>
      <c r="V597" s="61">
        <v>2019</v>
      </c>
    </row>
    <row r="598" spans="1:56" s="2" customFormat="1" ht="12.75" customHeight="1" x14ac:dyDescent="0.2">
      <c r="A598" s="61">
        <v>15</v>
      </c>
      <c r="B598" s="64" t="s">
        <v>591</v>
      </c>
      <c r="C598" s="66">
        <f>'Раздел 1'!P598</f>
        <v>21871</v>
      </c>
      <c r="D598" s="66"/>
      <c r="E598" s="66"/>
      <c r="F598" s="66"/>
      <c r="G598" s="66"/>
      <c r="H598" s="66"/>
      <c r="I598" s="66"/>
      <c r="J598" s="66"/>
      <c r="K598" s="66"/>
      <c r="L598" s="66"/>
      <c r="M598" s="66"/>
      <c r="N598" s="66"/>
      <c r="O598" s="66"/>
      <c r="P598" s="66"/>
      <c r="Q598" s="66"/>
      <c r="R598" s="66"/>
      <c r="S598" s="66"/>
      <c r="T598" s="66">
        <v>21871</v>
      </c>
      <c r="U598" s="66"/>
      <c r="V598" s="61">
        <v>2019</v>
      </c>
    </row>
    <row r="599" spans="1:56" s="2" customFormat="1" ht="12.75" customHeight="1" x14ac:dyDescent="0.2">
      <c r="A599" s="61">
        <v>16</v>
      </c>
      <c r="B599" s="64" t="s">
        <v>592</v>
      </c>
      <c r="C599" s="66">
        <f>'Раздел 1'!P599</f>
        <v>31744</v>
      </c>
      <c r="D599" s="66"/>
      <c r="E599" s="66"/>
      <c r="F599" s="66"/>
      <c r="G599" s="66"/>
      <c r="H599" s="66"/>
      <c r="I599" s="66"/>
      <c r="J599" s="66"/>
      <c r="K599" s="66"/>
      <c r="L599" s="66"/>
      <c r="M599" s="66"/>
      <c r="N599" s="66"/>
      <c r="O599" s="66"/>
      <c r="P599" s="66"/>
      <c r="Q599" s="66"/>
      <c r="R599" s="66"/>
      <c r="S599" s="66"/>
      <c r="T599" s="66">
        <v>31744</v>
      </c>
      <c r="U599" s="66"/>
      <c r="V599" s="61">
        <v>2019</v>
      </c>
    </row>
    <row r="600" spans="1:56" s="2" customFormat="1" ht="12.75" customHeight="1" x14ac:dyDescent="0.2">
      <c r="A600" s="61">
        <v>17</v>
      </c>
      <c r="B600" s="64" t="s">
        <v>593</v>
      </c>
      <c r="C600" s="66">
        <f>'Раздел 1'!P600</f>
        <v>25919</v>
      </c>
      <c r="D600" s="66"/>
      <c r="E600" s="66"/>
      <c r="F600" s="66"/>
      <c r="G600" s="66"/>
      <c r="H600" s="66"/>
      <c r="I600" s="66"/>
      <c r="J600" s="66"/>
      <c r="K600" s="66"/>
      <c r="L600" s="66"/>
      <c r="M600" s="66"/>
      <c r="N600" s="66"/>
      <c r="O600" s="66"/>
      <c r="P600" s="66"/>
      <c r="Q600" s="66"/>
      <c r="R600" s="66"/>
      <c r="S600" s="66"/>
      <c r="T600" s="66">
        <v>25919</v>
      </c>
      <c r="U600" s="66"/>
      <c r="V600" s="61">
        <v>2019</v>
      </c>
    </row>
    <row r="601" spans="1:56" s="2" customFormat="1" ht="12.75" customHeight="1" x14ac:dyDescent="0.2">
      <c r="A601" s="61">
        <v>18</v>
      </c>
      <c r="B601" s="64" t="s">
        <v>594</v>
      </c>
      <c r="C601" s="66">
        <f>'Раздел 1'!P601</f>
        <v>25919</v>
      </c>
      <c r="D601" s="66"/>
      <c r="E601" s="66"/>
      <c r="F601" s="66"/>
      <c r="G601" s="66"/>
      <c r="H601" s="66"/>
      <c r="I601" s="66"/>
      <c r="J601" s="66"/>
      <c r="K601" s="66"/>
      <c r="L601" s="66"/>
      <c r="M601" s="66"/>
      <c r="N601" s="66"/>
      <c r="O601" s="66"/>
      <c r="P601" s="66"/>
      <c r="Q601" s="66"/>
      <c r="R601" s="66"/>
      <c r="S601" s="66"/>
      <c r="T601" s="66">
        <v>25919</v>
      </c>
      <c r="U601" s="66"/>
      <c r="V601" s="61">
        <v>2019</v>
      </c>
    </row>
    <row r="602" spans="1:56" s="2" customFormat="1" ht="12.75" customHeight="1" x14ac:dyDescent="0.2">
      <c r="A602" s="61">
        <v>19</v>
      </c>
      <c r="B602" s="64" t="s">
        <v>595</v>
      </c>
      <c r="C602" s="66">
        <f>'Раздел 1'!P602</f>
        <v>2266023.9387340802</v>
      </c>
      <c r="D602" s="66">
        <v>156776.41727999999</v>
      </c>
      <c r="E602" s="66">
        <v>111983.15519999999</v>
      </c>
      <c r="F602" s="66"/>
      <c r="G602" s="66">
        <v>156776.41727999999</v>
      </c>
      <c r="H602" s="66"/>
      <c r="I602" s="66">
        <v>111983.15519999999</v>
      </c>
      <c r="J602" s="66"/>
      <c r="K602" s="66"/>
      <c r="L602" s="66">
        <v>345.1</v>
      </c>
      <c r="M602" s="66">
        <v>559915.77599999995</v>
      </c>
      <c r="N602" s="66"/>
      <c r="O602" s="66"/>
      <c r="P602" s="66">
        <v>369.2</v>
      </c>
      <c r="Q602" s="66">
        <v>1007848.3968</v>
      </c>
      <c r="R602" s="66">
        <v>134379.78623999999</v>
      </c>
      <c r="S602" s="66"/>
      <c r="T602" s="66"/>
      <c r="U602" s="66">
        <f>0.0214*(D602+E602+F602+G602+H602+I602+M602+O602+R602)</f>
        <v>26360.834734079996</v>
      </c>
      <c r="V602" s="61">
        <v>2019</v>
      </c>
    </row>
    <row r="603" spans="1:56" s="2" customFormat="1" ht="12.75" customHeight="1" x14ac:dyDescent="0.2">
      <c r="A603" s="61">
        <v>20</v>
      </c>
      <c r="B603" s="64" t="s">
        <v>596</v>
      </c>
      <c r="C603" s="66">
        <f>'Раздел 1'!P603</f>
        <v>2658585.9717446398</v>
      </c>
      <c r="D603" s="66">
        <v>183936.09023999999</v>
      </c>
      <c r="E603" s="66">
        <v>131382.9216</v>
      </c>
      <c r="F603" s="66"/>
      <c r="G603" s="66">
        <v>183936.09023999999</v>
      </c>
      <c r="H603" s="66"/>
      <c r="I603" s="66">
        <v>131382.9216</v>
      </c>
      <c r="J603" s="66"/>
      <c r="K603" s="66"/>
      <c r="L603" s="66">
        <v>582</v>
      </c>
      <c r="M603" s="66">
        <v>656914.60800000001</v>
      </c>
      <c r="N603" s="66"/>
      <c r="O603" s="66"/>
      <c r="P603" s="66">
        <v>472.5</v>
      </c>
      <c r="Q603" s="66">
        <v>1182446.2944</v>
      </c>
      <c r="R603" s="66">
        <v>157659.50592</v>
      </c>
      <c r="S603" s="66"/>
      <c r="T603" s="66"/>
      <c r="U603" s="66">
        <f>0.0214*(D603+E603+F603+G603+H603+I603+M603+O603+R603)</f>
        <v>30927.539744639998</v>
      </c>
      <c r="V603" s="61">
        <v>2019</v>
      </c>
    </row>
    <row r="604" spans="1:56" s="2" customFormat="1" ht="12.75" customHeight="1" x14ac:dyDescent="0.2">
      <c r="A604" s="61">
        <v>21</v>
      </c>
      <c r="B604" s="64" t="s">
        <v>962</v>
      </c>
      <c r="C604" s="66">
        <v>52300</v>
      </c>
      <c r="D604" s="66"/>
      <c r="E604" s="66"/>
      <c r="F604" s="66"/>
      <c r="G604" s="66"/>
      <c r="H604" s="66"/>
      <c r="I604" s="66"/>
      <c r="J604" s="66"/>
      <c r="K604" s="66"/>
      <c r="L604" s="66"/>
      <c r="M604" s="66"/>
      <c r="N604" s="66"/>
      <c r="O604" s="66"/>
      <c r="P604" s="66"/>
      <c r="Q604" s="66"/>
      <c r="R604" s="66"/>
      <c r="S604" s="66"/>
      <c r="T604" s="66">
        <v>52300</v>
      </c>
      <c r="U604" s="66"/>
      <c r="V604" s="61">
        <v>2019</v>
      </c>
    </row>
    <row r="605" spans="1:56" s="130" customFormat="1" ht="12.75" customHeight="1" x14ac:dyDescent="0.2">
      <c r="A605" s="245" t="s">
        <v>598</v>
      </c>
      <c r="B605" s="245"/>
      <c r="C605" s="50">
        <f t="shared" ref="C605:U605" si="56">SUM(C584:C604)</f>
        <v>5411289.9104787204</v>
      </c>
      <c r="D605" s="50">
        <f t="shared" si="56"/>
        <v>340712.50751999998</v>
      </c>
      <c r="E605" s="50">
        <f t="shared" si="56"/>
        <v>243366.07679999998</v>
      </c>
      <c r="F605" s="50">
        <f t="shared" si="56"/>
        <v>0</v>
      </c>
      <c r="G605" s="50">
        <f t="shared" si="56"/>
        <v>340712.50751999998</v>
      </c>
      <c r="H605" s="50">
        <f t="shared" si="56"/>
        <v>0</v>
      </c>
      <c r="I605" s="50">
        <f t="shared" si="56"/>
        <v>243366.07679999998</v>
      </c>
      <c r="J605" s="50">
        <f t="shared" si="56"/>
        <v>0</v>
      </c>
      <c r="K605" s="50">
        <f t="shared" si="56"/>
        <v>0</v>
      </c>
      <c r="L605" s="50">
        <f t="shared" si="56"/>
        <v>927.1</v>
      </c>
      <c r="M605" s="50">
        <f t="shared" si="56"/>
        <v>1216830.3840000001</v>
      </c>
      <c r="N605" s="50">
        <f t="shared" si="56"/>
        <v>0</v>
      </c>
      <c r="O605" s="50">
        <f t="shared" si="56"/>
        <v>0</v>
      </c>
      <c r="P605" s="50">
        <f t="shared" si="56"/>
        <v>841.7</v>
      </c>
      <c r="Q605" s="50">
        <f t="shared" si="56"/>
        <v>2190294.6912000002</v>
      </c>
      <c r="R605" s="50">
        <f t="shared" si="56"/>
        <v>292039.29215999995</v>
      </c>
      <c r="S605" s="50">
        <f t="shared" si="56"/>
        <v>0</v>
      </c>
      <c r="T605" s="50">
        <f t="shared" si="56"/>
        <v>486680</v>
      </c>
      <c r="U605" s="50">
        <f t="shared" si="56"/>
        <v>57288.374478719998</v>
      </c>
      <c r="V605" s="45"/>
      <c r="W605" s="81"/>
      <c r="X605" s="81"/>
      <c r="Y605" s="81"/>
      <c r="Z605" s="81"/>
      <c r="AA605" s="81"/>
      <c r="AB605" s="81"/>
      <c r="AC605" s="81"/>
      <c r="AD605" s="81"/>
      <c r="AE605" s="81"/>
      <c r="AF605" s="81"/>
      <c r="AG605" s="81"/>
      <c r="AH605" s="81"/>
      <c r="AI605" s="81"/>
      <c r="AJ605" s="81"/>
      <c r="AK605" s="81"/>
      <c r="AL605" s="81"/>
      <c r="AM605" s="81"/>
      <c r="AN605" s="81"/>
      <c r="AO605" s="81"/>
      <c r="AP605" s="81"/>
      <c r="AQ605" s="81"/>
      <c r="AR605" s="81"/>
      <c r="AS605" s="81"/>
      <c r="AT605" s="81"/>
      <c r="AU605" s="81"/>
      <c r="AV605" s="81"/>
      <c r="AW605" s="81"/>
      <c r="AX605" s="81"/>
      <c r="AY605" s="81"/>
      <c r="AZ605" s="81"/>
      <c r="BA605" s="81"/>
      <c r="BB605" s="81"/>
      <c r="BC605" s="81"/>
      <c r="BD605" s="81"/>
    </row>
    <row r="606" spans="1:56" s="2" customFormat="1" ht="12.75" customHeight="1" x14ac:dyDescent="0.2">
      <c r="A606" s="61">
        <v>1</v>
      </c>
      <c r="B606" s="64" t="s">
        <v>599</v>
      </c>
      <c r="C606" s="66">
        <f t="shared" ref="C606:C611" si="57">D606+E606+F606+G606+H606+I606+K606+M606+O606+Q606+R606+T606+U606+S606</f>
        <v>125157.63</v>
      </c>
      <c r="D606" s="66"/>
      <c r="E606" s="66"/>
      <c r="F606" s="66"/>
      <c r="G606" s="66"/>
      <c r="H606" s="66"/>
      <c r="I606" s="66"/>
      <c r="J606" s="101"/>
      <c r="K606" s="66"/>
      <c r="L606" s="66"/>
      <c r="M606" s="66"/>
      <c r="N606" s="66"/>
      <c r="O606" s="66"/>
      <c r="P606" s="66"/>
      <c r="Q606" s="66"/>
      <c r="R606" s="66"/>
      <c r="S606" s="66"/>
      <c r="T606" s="66">
        <v>125157.63</v>
      </c>
      <c r="U606" s="66"/>
      <c r="V606" s="61">
        <v>2020</v>
      </c>
    </row>
    <row r="607" spans="1:56" s="2" customFormat="1" ht="12.75" customHeight="1" x14ac:dyDescent="0.2">
      <c r="A607" s="61">
        <v>2</v>
      </c>
      <c r="B607" s="64" t="s">
        <v>600</v>
      </c>
      <c r="C607" s="66">
        <f t="shared" si="57"/>
        <v>239216.42</v>
      </c>
      <c r="D607" s="66"/>
      <c r="E607" s="66"/>
      <c r="F607" s="66"/>
      <c r="G607" s="66"/>
      <c r="H607" s="66"/>
      <c r="I607" s="66"/>
      <c r="J607" s="101"/>
      <c r="K607" s="66"/>
      <c r="L607" s="66"/>
      <c r="M607" s="66"/>
      <c r="N607" s="66"/>
      <c r="O607" s="66"/>
      <c r="P607" s="66"/>
      <c r="Q607" s="66"/>
      <c r="R607" s="66"/>
      <c r="S607" s="66"/>
      <c r="T607" s="66">
        <v>239216.42</v>
      </c>
      <c r="U607" s="66"/>
      <c r="V607" s="61">
        <v>2020</v>
      </c>
    </row>
    <row r="608" spans="1:56" s="2" customFormat="1" ht="12.75" customHeight="1" x14ac:dyDescent="0.2">
      <c r="A608" s="61">
        <v>3</v>
      </c>
      <c r="B608" s="64" t="s">
        <v>601</v>
      </c>
      <c r="C608" s="66">
        <f t="shared" si="57"/>
        <v>2535712.52</v>
      </c>
      <c r="D608" s="123"/>
      <c r="E608" s="66"/>
      <c r="F608" s="66"/>
      <c r="G608" s="122"/>
      <c r="H608" s="66"/>
      <c r="I608" s="122"/>
      <c r="J608" s="101"/>
      <c r="K608" s="66"/>
      <c r="L608" s="66">
        <v>393</v>
      </c>
      <c r="M608" s="122">
        <v>2350128.42</v>
      </c>
      <c r="N608" s="66"/>
      <c r="O608" s="66"/>
      <c r="P608" s="66"/>
      <c r="Q608" s="122"/>
      <c r="R608" s="122"/>
      <c r="S608" s="66"/>
      <c r="T608" s="66">
        <v>103342</v>
      </c>
      <c r="U608" s="123">
        <v>82242.100000000006</v>
      </c>
      <c r="V608" s="61">
        <v>2020</v>
      </c>
    </row>
    <row r="609" spans="1:56" s="2" customFormat="1" ht="12.75" customHeight="1" x14ac:dyDescent="0.2">
      <c r="A609" s="61">
        <v>4</v>
      </c>
      <c r="B609" s="64" t="s">
        <v>602</v>
      </c>
      <c r="C609" s="66">
        <f t="shared" si="57"/>
        <v>15691</v>
      </c>
      <c r="D609" s="66"/>
      <c r="E609" s="66"/>
      <c r="F609" s="66"/>
      <c r="G609" s="66"/>
      <c r="H609" s="66"/>
      <c r="I609" s="66"/>
      <c r="J609" s="66"/>
      <c r="K609" s="66"/>
      <c r="L609" s="66"/>
      <c r="M609" s="66"/>
      <c r="N609" s="66"/>
      <c r="O609" s="66"/>
      <c r="P609" s="66"/>
      <c r="Q609" s="66"/>
      <c r="R609" s="66"/>
      <c r="S609" s="66"/>
      <c r="T609" s="66">
        <v>15691</v>
      </c>
      <c r="U609" s="66"/>
      <c r="V609" s="61">
        <v>2020</v>
      </c>
    </row>
    <row r="610" spans="1:56" s="2" customFormat="1" ht="12.75" customHeight="1" x14ac:dyDescent="0.2">
      <c r="A610" s="61">
        <v>5</v>
      </c>
      <c r="B610" s="64" t="s">
        <v>603</v>
      </c>
      <c r="C610" s="66">
        <f t="shared" si="57"/>
        <v>47761</v>
      </c>
      <c r="D610" s="66"/>
      <c r="E610" s="66"/>
      <c r="F610" s="66"/>
      <c r="G610" s="66"/>
      <c r="H610" s="66"/>
      <c r="I610" s="66"/>
      <c r="J610" s="66"/>
      <c r="K610" s="66"/>
      <c r="L610" s="66"/>
      <c r="M610" s="66"/>
      <c r="N610" s="66"/>
      <c r="O610" s="66"/>
      <c r="P610" s="66"/>
      <c r="Q610" s="66"/>
      <c r="R610" s="66"/>
      <c r="S610" s="66"/>
      <c r="T610" s="66">
        <v>47761</v>
      </c>
      <c r="U610" s="66"/>
      <c r="V610" s="61">
        <v>2020</v>
      </c>
    </row>
    <row r="611" spans="1:56" s="2" customFormat="1" ht="12.75" customHeight="1" x14ac:dyDescent="0.2">
      <c r="A611" s="61">
        <v>6</v>
      </c>
      <c r="B611" s="64" t="s">
        <v>604</v>
      </c>
      <c r="C611" s="66">
        <f t="shared" si="57"/>
        <v>37986</v>
      </c>
      <c r="D611" s="66"/>
      <c r="E611" s="66"/>
      <c r="F611" s="66"/>
      <c r="G611" s="66"/>
      <c r="H611" s="66"/>
      <c r="I611" s="66"/>
      <c r="J611" s="66"/>
      <c r="K611" s="66"/>
      <c r="L611" s="66"/>
      <c r="M611" s="66"/>
      <c r="N611" s="66"/>
      <c r="O611" s="66"/>
      <c r="P611" s="66"/>
      <c r="Q611" s="66"/>
      <c r="R611" s="66"/>
      <c r="S611" s="66"/>
      <c r="T611" s="66">
        <v>37986</v>
      </c>
      <c r="U611" s="66"/>
      <c r="V611" s="61">
        <v>2020</v>
      </c>
    </row>
    <row r="612" spans="1:56" s="130" customFormat="1" ht="12.75" customHeight="1" x14ac:dyDescent="0.2">
      <c r="A612" s="245" t="s">
        <v>605</v>
      </c>
      <c r="B612" s="245"/>
      <c r="C612" s="50">
        <f t="shared" ref="C612:U612" si="58">SUM(C606:C611)</f>
        <v>3001524.5700000003</v>
      </c>
      <c r="D612" s="50">
        <f t="shared" si="58"/>
        <v>0</v>
      </c>
      <c r="E612" s="50">
        <f t="shared" si="58"/>
        <v>0</v>
      </c>
      <c r="F612" s="50">
        <f t="shared" si="58"/>
        <v>0</v>
      </c>
      <c r="G612" s="50">
        <f t="shared" si="58"/>
        <v>0</v>
      </c>
      <c r="H612" s="50">
        <f t="shared" si="58"/>
        <v>0</v>
      </c>
      <c r="I612" s="50">
        <f t="shared" si="58"/>
        <v>0</v>
      </c>
      <c r="J612" s="50">
        <f t="shared" si="58"/>
        <v>0</v>
      </c>
      <c r="K612" s="50">
        <f t="shared" si="58"/>
        <v>0</v>
      </c>
      <c r="L612" s="50">
        <f t="shared" si="58"/>
        <v>393</v>
      </c>
      <c r="M612" s="50">
        <f t="shared" si="58"/>
        <v>2350128.42</v>
      </c>
      <c r="N612" s="50">
        <f t="shared" si="58"/>
        <v>0</v>
      </c>
      <c r="O612" s="50">
        <f t="shared" si="58"/>
        <v>0</v>
      </c>
      <c r="P612" s="50">
        <f t="shared" si="58"/>
        <v>0</v>
      </c>
      <c r="Q612" s="50">
        <f t="shared" si="58"/>
        <v>0</v>
      </c>
      <c r="R612" s="50">
        <f t="shared" si="58"/>
        <v>0</v>
      </c>
      <c r="S612" s="50">
        <f t="shared" si="58"/>
        <v>0</v>
      </c>
      <c r="T612" s="50">
        <f t="shared" si="58"/>
        <v>569154.05000000005</v>
      </c>
      <c r="U612" s="50">
        <f t="shared" si="58"/>
        <v>82242.100000000006</v>
      </c>
      <c r="V612" s="45"/>
      <c r="W612" s="81"/>
      <c r="X612" s="81"/>
      <c r="Y612" s="81"/>
      <c r="Z612" s="81"/>
      <c r="AA612" s="81"/>
      <c r="AB612" s="81"/>
      <c r="AC612" s="81"/>
      <c r="AD612" s="81"/>
      <c r="AE612" s="81"/>
      <c r="AF612" s="81"/>
      <c r="AG612" s="81"/>
      <c r="AH612" s="81"/>
      <c r="AI612" s="81"/>
      <c r="AJ612" s="81"/>
      <c r="AK612" s="81"/>
      <c r="AL612" s="81"/>
      <c r="AM612" s="81"/>
      <c r="AN612" s="81"/>
      <c r="AO612" s="81"/>
      <c r="AP612" s="81"/>
      <c r="AQ612" s="81"/>
      <c r="AR612" s="81"/>
      <c r="AS612" s="81"/>
      <c r="AT612" s="81"/>
      <c r="AU612" s="81"/>
      <c r="AV612" s="81"/>
      <c r="AW612" s="81"/>
      <c r="AX612" s="81"/>
      <c r="AY612" s="81"/>
      <c r="AZ612" s="81"/>
      <c r="BA612" s="81"/>
      <c r="BB612" s="81"/>
      <c r="BC612" s="81"/>
      <c r="BD612" s="81"/>
    </row>
    <row r="613" spans="1:56" s="2" customFormat="1" ht="12.75" customHeight="1" x14ac:dyDescent="0.2">
      <c r="A613" s="61">
        <v>1</v>
      </c>
      <c r="B613" s="64" t="s">
        <v>606</v>
      </c>
      <c r="C613" s="125">
        <f>'Раздел 1'!P613</f>
        <v>90151</v>
      </c>
      <c r="D613" s="66"/>
      <c r="E613" s="66"/>
      <c r="F613" s="66"/>
      <c r="G613" s="66"/>
      <c r="H613" s="66"/>
      <c r="I613" s="66"/>
      <c r="J613" s="66"/>
      <c r="K613" s="66"/>
      <c r="L613" s="66"/>
      <c r="M613" s="66"/>
      <c r="N613" s="66"/>
      <c r="O613" s="66"/>
      <c r="P613" s="66"/>
      <c r="Q613" s="66"/>
      <c r="R613" s="66"/>
      <c r="S613" s="66"/>
      <c r="T613" s="66">
        <v>90151</v>
      </c>
      <c r="U613" s="66"/>
      <c r="V613" s="61">
        <v>2021</v>
      </c>
    </row>
    <row r="614" spans="1:56" s="2" customFormat="1" ht="12.75" customHeight="1" x14ac:dyDescent="0.2">
      <c r="A614" s="61">
        <v>2</v>
      </c>
      <c r="B614" s="64" t="s">
        <v>607</v>
      </c>
      <c r="C614" s="125">
        <f>'Раздел 1'!P614</f>
        <v>70000</v>
      </c>
      <c r="D614" s="66"/>
      <c r="E614" s="66"/>
      <c r="F614" s="66"/>
      <c r="G614" s="66"/>
      <c r="H614" s="66"/>
      <c r="I614" s="66"/>
      <c r="J614" s="66"/>
      <c r="K614" s="66"/>
      <c r="L614" s="66"/>
      <c r="M614" s="66"/>
      <c r="N614" s="66"/>
      <c r="O614" s="66"/>
      <c r="P614" s="66"/>
      <c r="Q614" s="66"/>
      <c r="R614" s="66"/>
      <c r="S614" s="66"/>
      <c r="T614" s="66">
        <v>70000</v>
      </c>
      <c r="U614" s="66"/>
      <c r="V614" s="61">
        <v>2021</v>
      </c>
    </row>
    <row r="615" spans="1:56" s="2" customFormat="1" ht="12.75" customHeight="1" x14ac:dyDescent="0.2">
      <c r="A615" s="61">
        <v>3</v>
      </c>
      <c r="B615" s="64" t="s">
        <v>608</v>
      </c>
      <c r="C615" s="125">
        <f>'Раздел 1'!P615</f>
        <v>195920.47</v>
      </c>
      <c r="D615" s="66"/>
      <c r="E615" s="66"/>
      <c r="F615" s="66"/>
      <c r="G615" s="66"/>
      <c r="H615" s="66"/>
      <c r="I615" s="66"/>
      <c r="J615" s="66"/>
      <c r="K615" s="66"/>
      <c r="L615" s="66"/>
      <c r="M615" s="66"/>
      <c r="N615" s="66"/>
      <c r="O615" s="66"/>
      <c r="P615" s="66"/>
      <c r="Q615" s="66"/>
      <c r="R615" s="66"/>
      <c r="S615" s="66"/>
      <c r="T615" s="66">
        <v>195920.47</v>
      </c>
      <c r="U615" s="66"/>
      <c r="V615" s="61">
        <v>2021</v>
      </c>
    </row>
    <row r="616" spans="1:56" s="130" customFormat="1" ht="12.75" customHeight="1" x14ac:dyDescent="0.2">
      <c r="A616" s="245" t="s">
        <v>609</v>
      </c>
      <c r="B616" s="245"/>
      <c r="C616" s="50">
        <f t="shared" ref="C616:U616" si="59">SUM(C613:C615)</f>
        <v>356071.47</v>
      </c>
      <c r="D616" s="50">
        <f t="shared" si="59"/>
        <v>0</v>
      </c>
      <c r="E616" s="50">
        <f t="shared" si="59"/>
        <v>0</v>
      </c>
      <c r="F616" s="50">
        <f t="shared" si="59"/>
        <v>0</v>
      </c>
      <c r="G616" s="50">
        <f t="shared" si="59"/>
        <v>0</v>
      </c>
      <c r="H616" s="50">
        <f t="shared" si="59"/>
        <v>0</v>
      </c>
      <c r="I616" s="50">
        <f t="shared" si="59"/>
        <v>0</v>
      </c>
      <c r="J616" s="50">
        <f t="shared" si="59"/>
        <v>0</v>
      </c>
      <c r="K616" s="50">
        <f t="shared" si="59"/>
        <v>0</v>
      </c>
      <c r="L616" s="50">
        <f t="shared" si="59"/>
        <v>0</v>
      </c>
      <c r="M616" s="50">
        <f t="shared" si="59"/>
        <v>0</v>
      </c>
      <c r="N616" s="50">
        <f t="shared" si="59"/>
        <v>0</v>
      </c>
      <c r="O616" s="50">
        <f t="shared" si="59"/>
        <v>0</v>
      </c>
      <c r="P616" s="50">
        <f t="shared" si="59"/>
        <v>0</v>
      </c>
      <c r="Q616" s="50">
        <f t="shared" si="59"/>
        <v>0</v>
      </c>
      <c r="R616" s="50">
        <f t="shared" si="59"/>
        <v>0</v>
      </c>
      <c r="S616" s="50">
        <f t="shared" si="59"/>
        <v>0</v>
      </c>
      <c r="T616" s="50">
        <f t="shared" si="59"/>
        <v>356071.47</v>
      </c>
      <c r="U616" s="50">
        <f t="shared" si="59"/>
        <v>0</v>
      </c>
      <c r="V616" s="45"/>
      <c r="W616" s="81"/>
      <c r="X616" s="81"/>
      <c r="Y616" s="81"/>
      <c r="Z616" s="81"/>
      <c r="AA616" s="81"/>
      <c r="AB616" s="81"/>
      <c r="AC616" s="81"/>
      <c r="AD616" s="81"/>
      <c r="AE616" s="81"/>
      <c r="AF616" s="81"/>
      <c r="AG616" s="81"/>
      <c r="AH616" s="81"/>
      <c r="AI616" s="81"/>
      <c r="AJ616" s="81"/>
      <c r="AK616" s="81"/>
      <c r="AL616" s="81"/>
      <c r="AM616" s="81"/>
      <c r="AN616" s="81"/>
      <c r="AO616" s="81"/>
      <c r="AP616" s="81"/>
      <c r="AQ616" s="81"/>
      <c r="AR616" s="81"/>
      <c r="AS616" s="81"/>
      <c r="AT616" s="81"/>
      <c r="AU616" s="81"/>
      <c r="AV616" s="81"/>
      <c r="AW616" s="81"/>
      <c r="AX616" s="81"/>
      <c r="AY616" s="81"/>
      <c r="AZ616" s="81"/>
      <c r="BA616" s="81"/>
      <c r="BB616" s="81"/>
      <c r="BC616" s="81"/>
      <c r="BD616" s="81"/>
    </row>
    <row r="617" spans="1:56" s="131" customFormat="1" ht="12.75" customHeight="1" x14ac:dyDescent="0.2">
      <c r="A617" s="244" t="s">
        <v>610</v>
      </c>
      <c r="B617" s="244"/>
      <c r="C617" s="30">
        <f t="shared" ref="C617:U617" si="60">C605+C612+C616</f>
        <v>8768885.9504787214</v>
      </c>
      <c r="D617" s="30">
        <f t="shared" si="60"/>
        <v>340712.50751999998</v>
      </c>
      <c r="E617" s="30">
        <f t="shared" si="60"/>
        <v>243366.07679999998</v>
      </c>
      <c r="F617" s="30">
        <f t="shared" si="60"/>
        <v>0</v>
      </c>
      <c r="G617" s="30">
        <f t="shared" si="60"/>
        <v>340712.50751999998</v>
      </c>
      <c r="H617" s="30">
        <f t="shared" si="60"/>
        <v>0</v>
      </c>
      <c r="I617" s="30">
        <f t="shared" si="60"/>
        <v>243366.07679999998</v>
      </c>
      <c r="J617" s="30">
        <f t="shared" si="60"/>
        <v>0</v>
      </c>
      <c r="K617" s="30">
        <f t="shared" si="60"/>
        <v>0</v>
      </c>
      <c r="L617" s="30">
        <f t="shared" si="60"/>
        <v>1320.1</v>
      </c>
      <c r="M617" s="30">
        <f t="shared" si="60"/>
        <v>3566958.804</v>
      </c>
      <c r="N617" s="30">
        <f t="shared" si="60"/>
        <v>0</v>
      </c>
      <c r="O617" s="30">
        <f t="shared" si="60"/>
        <v>0</v>
      </c>
      <c r="P617" s="30">
        <f t="shared" si="60"/>
        <v>841.7</v>
      </c>
      <c r="Q617" s="30">
        <f t="shared" si="60"/>
        <v>2190294.6912000002</v>
      </c>
      <c r="R617" s="30">
        <f t="shared" si="60"/>
        <v>292039.29215999995</v>
      </c>
      <c r="S617" s="30">
        <f t="shared" si="60"/>
        <v>0</v>
      </c>
      <c r="T617" s="30">
        <f t="shared" si="60"/>
        <v>1411905.52</v>
      </c>
      <c r="U617" s="30">
        <f t="shared" si="60"/>
        <v>139530.47447871999</v>
      </c>
      <c r="V617" s="29"/>
      <c r="W617" s="81"/>
      <c r="X617" s="81"/>
      <c r="Y617" s="81"/>
      <c r="Z617" s="81"/>
      <c r="AA617" s="81"/>
      <c r="AB617" s="81"/>
      <c r="AC617" s="81"/>
      <c r="AD617" s="81"/>
      <c r="AE617" s="81"/>
      <c r="AF617" s="81"/>
      <c r="AG617" s="81"/>
      <c r="AH617" s="81"/>
      <c r="AI617" s="81"/>
      <c r="AJ617" s="81"/>
      <c r="AK617" s="81"/>
      <c r="AL617" s="81"/>
      <c r="AM617" s="81"/>
      <c r="AN617" s="81"/>
      <c r="AO617" s="81"/>
      <c r="AP617" s="81"/>
      <c r="AQ617" s="81"/>
      <c r="AR617" s="81"/>
      <c r="AS617" s="81"/>
      <c r="AT617" s="81"/>
      <c r="AU617" s="81"/>
      <c r="AV617" s="81"/>
      <c r="AW617" s="81"/>
      <c r="AX617" s="81"/>
      <c r="AY617" s="81"/>
      <c r="AZ617" s="81"/>
      <c r="BA617" s="81"/>
      <c r="BB617" s="81"/>
      <c r="BC617" s="81"/>
      <c r="BD617" s="81"/>
    </row>
    <row r="618" spans="1:56" s="2" customFormat="1" ht="12.75" customHeight="1" x14ac:dyDescent="0.2">
      <c r="A618" s="256" t="s">
        <v>611</v>
      </c>
      <c r="B618" s="256"/>
      <c r="C618" s="66"/>
      <c r="D618" s="67"/>
      <c r="E618" s="67"/>
      <c r="F618" s="67"/>
      <c r="G618" s="67"/>
      <c r="H618" s="67"/>
      <c r="I618" s="67"/>
      <c r="J618" s="133"/>
      <c r="K618" s="133"/>
      <c r="L618" s="67"/>
      <c r="M618" s="67"/>
      <c r="N618" s="67"/>
      <c r="O618" s="66"/>
      <c r="P618" s="67"/>
      <c r="Q618" s="67"/>
      <c r="R618" s="67"/>
      <c r="S618" s="133"/>
      <c r="T618" s="67"/>
      <c r="U618" s="66"/>
      <c r="V618" s="61"/>
    </row>
    <row r="619" spans="1:56" s="2" customFormat="1" ht="12.75" customHeight="1" x14ac:dyDescent="0.2">
      <c r="A619" s="61">
        <v>1</v>
      </c>
      <c r="B619" s="64" t="s">
        <v>612</v>
      </c>
      <c r="C619" s="66">
        <f>'Раздел 1'!P619</f>
        <v>28633</v>
      </c>
      <c r="D619" s="66"/>
      <c r="E619" s="66"/>
      <c r="F619" s="66"/>
      <c r="G619" s="66"/>
      <c r="H619" s="66"/>
      <c r="I619" s="66"/>
      <c r="J619" s="66"/>
      <c r="K619" s="66"/>
      <c r="L619" s="66"/>
      <c r="M619" s="66"/>
      <c r="N619" s="66"/>
      <c r="O619" s="66"/>
      <c r="P619" s="66"/>
      <c r="Q619" s="66"/>
      <c r="R619" s="66"/>
      <c r="S619" s="66"/>
      <c r="T619" s="66">
        <v>28633</v>
      </c>
      <c r="U619" s="66"/>
      <c r="V619" s="61">
        <v>2019</v>
      </c>
    </row>
    <row r="620" spans="1:56" s="2" customFormat="1" ht="12.75" customHeight="1" x14ac:dyDescent="0.2">
      <c r="A620" s="61">
        <v>2</v>
      </c>
      <c r="B620" s="64" t="s">
        <v>613</v>
      </c>
      <c r="C620" s="66">
        <f>'Раздел 1'!P620</f>
        <v>31549</v>
      </c>
      <c r="D620" s="66"/>
      <c r="E620" s="66"/>
      <c r="F620" s="66"/>
      <c r="G620" s="66"/>
      <c r="H620" s="66"/>
      <c r="I620" s="66"/>
      <c r="J620" s="66"/>
      <c r="K620" s="66"/>
      <c r="L620" s="66"/>
      <c r="M620" s="66"/>
      <c r="N620" s="66"/>
      <c r="O620" s="66"/>
      <c r="P620" s="66"/>
      <c r="Q620" s="66"/>
      <c r="R620" s="66"/>
      <c r="S620" s="66"/>
      <c r="T620" s="66">
        <v>31549</v>
      </c>
      <c r="U620" s="66"/>
      <c r="V620" s="61">
        <v>2019</v>
      </c>
    </row>
    <row r="621" spans="1:56" s="2" customFormat="1" ht="12.75" customHeight="1" x14ac:dyDescent="0.2">
      <c r="A621" s="61">
        <v>3</v>
      </c>
      <c r="B621" s="64" t="s">
        <v>614</v>
      </c>
      <c r="C621" s="66">
        <f>'Раздел 1'!P621</f>
        <v>41694</v>
      </c>
      <c r="D621" s="66"/>
      <c r="E621" s="66"/>
      <c r="F621" s="66"/>
      <c r="G621" s="66"/>
      <c r="H621" s="66"/>
      <c r="I621" s="66"/>
      <c r="J621" s="66"/>
      <c r="K621" s="66"/>
      <c r="L621" s="66"/>
      <c r="M621" s="66"/>
      <c r="N621" s="66"/>
      <c r="O621" s="66"/>
      <c r="P621" s="66"/>
      <c r="Q621" s="66"/>
      <c r="R621" s="66"/>
      <c r="S621" s="66"/>
      <c r="T621" s="66">
        <v>41694</v>
      </c>
      <c r="U621" s="66"/>
      <c r="V621" s="61">
        <v>2019</v>
      </c>
    </row>
    <row r="622" spans="1:56" s="2" customFormat="1" ht="12.75" customHeight="1" x14ac:dyDescent="0.2">
      <c r="A622" s="61">
        <v>4</v>
      </c>
      <c r="B622" s="64" t="s">
        <v>615</v>
      </c>
      <c r="C622" s="66">
        <f>'Раздел 1'!P622</f>
        <v>29120</v>
      </c>
      <c r="D622" s="66"/>
      <c r="E622" s="66"/>
      <c r="F622" s="66"/>
      <c r="G622" s="66"/>
      <c r="H622" s="66"/>
      <c r="I622" s="66"/>
      <c r="J622" s="66"/>
      <c r="K622" s="66"/>
      <c r="L622" s="66"/>
      <c r="M622" s="66"/>
      <c r="N622" s="66"/>
      <c r="O622" s="66"/>
      <c r="P622" s="66"/>
      <c r="Q622" s="66"/>
      <c r="R622" s="66"/>
      <c r="S622" s="66"/>
      <c r="T622" s="66">
        <v>29120</v>
      </c>
      <c r="U622" s="66"/>
      <c r="V622" s="61">
        <v>2019</v>
      </c>
    </row>
    <row r="623" spans="1:56" s="2" customFormat="1" ht="12.75" customHeight="1" x14ac:dyDescent="0.2">
      <c r="A623" s="61">
        <v>5</v>
      </c>
      <c r="B623" s="64" t="s">
        <v>616</v>
      </c>
      <c r="C623" s="66">
        <f>'Раздел 1'!P623</f>
        <v>120212.2</v>
      </c>
      <c r="D623" s="66"/>
      <c r="E623" s="66"/>
      <c r="F623" s="66"/>
      <c r="G623" s="66"/>
      <c r="H623" s="66"/>
      <c r="I623" s="66"/>
      <c r="J623" s="66"/>
      <c r="K623" s="66"/>
      <c r="L623" s="66"/>
      <c r="M623" s="66"/>
      <c r="N623" s="66"/>
      <c r="O623" s="66"/>
      <c r="P623" s="66"/>
      <c r="Q623" s="66"/>
      <c r="R623" s="66"/>
      <c r="S623" s="66"/>
      <c r="T623" s="66">
        <v>120212.2</v>
      </c>
      <c r="U623" s="66"/>
      <c r="V623" s="61">
        <v>2019</v>
      </c>
    </row>
    <row r="624" spans="1:56" s="2" customFormat="1" ht="12.75" customHeight="1" x14ac:dyDescent="0.2">
      <c r="A624" s="61">
        <v>6</v>
      </c>
      <c r="B624" s="64" t="s">
        <v>617</v>
      </c>
      <c r="C624" s="66">
        <f>'Раздел 1'!P624</f>
        <v>28328</v>
      </c>
      <c r="D624" s="66"/>
      <c r="E624" s="66"/>
      <c r="F624" s="66"/>
      <c r="G624" s="66"/>
      <c r="H624" s="66"/>
      <c r="I624" s="66"/>
      <c r="J624" s="66"/>
      <c r="K624" s="66"/>
      <c r="L624" s="66"/>
      <c r="M624" s="66"/>
      <c r="N624" s="66"/>
      <c r="O624" s="66"/>
      <c r="P624" s="66"/>
      <c r="Q624" s="66"/>
      <c r="R624" s="66"/>
      <c r="S624" s="66"/>
      <c r="T624" s="66">
        <v>28328</v>
      </c>
      <c r="U624" s="66"/>
      <c r="V624" s="61">
        <v>2019</v>
      </c>
    </row>
    <row r="625" spans="1:56" s="2" customFormat="1" ht="12.75" customHeight="1" x14ac:dyDescent="0.2">
      <c r="A625" s="61">
        <v>7</v>
      </c>
      <c r="B625" s="64" t="s">
        <v>618</v>
      </c>
      <c r="C625" s="66">
        <f>'Раздел 1'!P625</f>
        <v>24285</v>
      </c>
      <c r="D625" s="66"/>
      <c r="E625" s="66"/>
      <c r="F625" s="66"/>
      <c r="G625" s="66"/>
      <c r="H625" s="66"/>
      <c r="I625" s="66"/>
      <c r="J625" s="66"/>
      <c r="K625" s="66"/>
      <c r="L625" s="66"/>
      <c r="M625" s="66"/>
      <c r="N625" s="66"/>
      <c r="O625" s="66"/>
      <c r="P625" s="66"/>
      <c r="Q625" s="66"/>
      <c r="R625" s="66"/>
      <c r="S625" s="66"/>
      <c r="T625" s="66">
        <v>24285</v>
      </c>
      <c r="U625" s="66"/>
      <c r="V625" s="61">
        <v>2019</v>
      </c>
    </row>
    <row r="626" spans="1:56" s="2" customFormat="1" ht="12.75" customHeight="1" x14ac:dyDescent="0.2">
      <c r="A626" s="61">
        <v>8</v>
      </c>
      <c r="B626" s="64" t="s">
        <v>619</v>
      </c>
      <c r="C626" s="66">
        <f>'Раздел 1'!P626</f>
        <v>22547</v>
      </c>
      <c r="D626" s="66"/>
      <c r="E626" s="66"/>
      <c r="F626" s="66"/>
      <c r="G626" s="66"/>
      <c r="H626" s="66"/>
      <c r="I626" s="66"/>
      <c r="J626" s="66"/>
      <c r="K626" s="66"/>
      <c r="L626" s="66"/>
      <c r="M626" s="66"/>
      <c r="N626" s="66"/>
      <c r="O626" s="66"/>
      <c r="P626" s="66"/>
      <c r="Q626" s="66"/>
      <c r="R626" s="66"/>
      <c r="S626" s="66"/>
      <c r="T626" s="66">
        <v>22547</v>
      </c>
      <c r="U626" s="66"/>
      <c r="V626" s="61">
        <v>2019</v>
      </c>
    </row>
    <row r="627" spans="1:56" s="2" customFormat="1" ht="12.75" customHeight="1" x14ac:dyDescent="0.2">
      <c r="A627" s="61">
        <v>9</v>
      </c>
      <c r="B627" s="64" t="s">
        <v>620</v>
      </c>
      <c r="C627" s="66">
        <f>'Раздел 1'!P627</f>
        <v>28180</v>
      </c>
      <c r="D627" s="66"/>
      <c r="E627" s="66"/>
      <c r="F627" s="66"/>
      <c r="G627" s="66"/>
      <c r="H627" s="66"/>
      <c r="I627" s="66"/>
      <c r="J627" s="66"/>
      <c r="K627" s="66"/>
      <c r="L627" s="66"/>
      <c r="M627" s="66"/>
      <c r="N627" s="66"/>
      <c r="O627" s="66"/>
      <c r="P627" s="66"/>
      <c r="Q627" s="66"/>
      <c r="R627" s="66"/>
      <c r="S627" s="66"/>
      <c r="T627" s="66">
        <v>28180</v>
      </c>
      <c r="U627" s="66"/>
      <c r="V627" s="61">
        <v>2019</v>
      </c>
    </row>
    <row r="628" spans="1:56" s="2" customFormat="1" ht="12.75" customHeight="1" x14ac:dyDescent="0.2">
      <c r="A628" s="61">
        <v>10</v>
      </c>
      <c r="B628" s="64" t="s">
        <v>621</v>
      </c>
      <c r="C628" s="66">
        <f>'Раздел 1'!P628</f>
        <v>26013</v>
      </c>
      <c r="D628" s="66"/>
      <c r="E628" s="66"/>
      <c r="F628" s="66"/>
      <c r="G628" s="66"/>
      <c r="H628" s="66"/>
      <c r="I628" s="66"/>
      <c r="J628" s="66"/>
      <c r="K628" s="66"/>
      <c r="L628" s="66"/>
      <c r="M628" s="66"/>
      <c r="N628" s="66"/>
      <c r="O628" s="66"/>
      <c r="P628" s="66"/>
      <c r="Q628" s="66"/>
      <c r="R628" s="66"/>
      <c r="S628" s="66"/>
      <c r="T628" s="66">
        <v>26013</v>
      </c>
      <c r="U628" s="66"/>
      <c r="V628" s="61">
        <v>2019</v>
      </c>
    </row>
    <row r="629" spans="1:56" s="2" customFormat="1" ht="12.75" customHeight="1" x14ac:dyDescent="0.2">
      <c r="A629" s="61">
        <v>11</v>
      </c>
      <c r="B629" s="64" t="s">
        <v>622</v>
      </c>
      <c r="C629" s="66">
        <f>'Раздел 1'!P629</f>
        <v>23147</v>
      </c>
      <c r="D629" s="66"/>
      <c r="E629" s="66"/>
      <c r="F629" s="66"/>
      <c r="G629" s="66"/>
      <c r="H629" s="66"/>
      <c r="I629" s="66"/>
      <c r="J629" s="66"/>
      <c r="K629" s="66"/>
      <c r="L629" s="66"/>
      <c r="M629" s="66"/>
      <c r="N629" s="66"/>
      <c r="O629" s="66"/>
      <c r="P629" s="66"/>
      <c r="Q629" s="66"/>
      <c r="R629" s="66"/>
      <c r="S629" s="66"/>
      <c r="T629" s="66">
        <v>23147</v>
      </c>
      <c r="U629" s="66"/>
      <c r="V629" s="61">
        <v>2019</v>
      </c>
    </row>
    <row r="630" spans="1:56" s="2" customFormat="1" ht="12.75" customHeight="1" x14ac:dyDescent="0.2">
      <c r="A630" s="61">
        <v>12</v>
      </c>
      <c r="B630" s="64" t="s">
        <v>623</v>
      </c>
      <c r="C630" s="66">
        <f>'Раздел 1'!P630</f>
        <v>30054</v>
      </c>
      <c r="D630" s="66"/>
      <c r="E630" s="66"/>
      <c r="F630" s="66"/>
      <c r="G630" s="66"/>
      <c r="H630" s="66"/>
      <c r="I630" s="66"/>
      <c r="J630" s="66"/>
      <c r="K630" s="66"/>
      <c r="L630" s="66"/>
      <c r="M630" s="66"/>
      <c r="N630" s="66"/>
      <c r="O630" s="66"/>
      <c r="P630" s="66"/>
      <c r="Q630" s="66"/>
      <c r="R630" s="66"/>
      <c r="S630" s="66"/>
      <c r="T630" s="66">
        <v>30054</v>
      </c>
      <c r="U630" s="66"/>
      <c r="V630" s="61">
        <v>2019</v>
      </c>
    </row>
    <row r="631" spans="1:56" s="2" customFormat="1" ht="12.75" customHeight="1" x14ac:dyDescent="0.2">
      <c r="A631" s="61">
        <v>13</v>
      </c>
      <c r="B631" s="64" t="s">
        <v>624</v>
      </c>
      <c r="C631" s="66">
        <f>'Раздел 1'!P631</f>
        <v>22547</v>
      </c>
      <c r="D631" s="66"/>
      <c r="E631" s="66"/>
      <c r="F631" s="66"/>
      <c r="G631" s="66"/>
      <c r="H631" s="66"/>
      <c r="I631" s="66"/>
      <c r="J631" s="66"/>
      <c r="K631" s="66"/>
      <c r="L631" s="66"/>
      <c r="M631" s="66"/>
      <c r="N631" s="66"/>
      <c r="O631" s="66"/>
      <c r="P631" s="66"/>
      <c r="Q631" s="66"/>
      <c r="R631" s="66"/>
      <c r="S631" s="66"/>
      <c r="T631" s="66">
        <v>22547</v>
      </c>
      <c r="U631" s="66"/>
      <c r="V631" s="61">
        <v>2019</v>
      </c>
    </row>
    <row r="632" spans="1:56" s="2" customFormat="1" ht="12.75" customHeight="1" x14ac:dyDescent="0.2">
      <c r="A632" s="61">
        <v>14</v>
      </c>
      <c r="B632" s="64" t="s">
        <v>625</v>
      </c>
      <c r="C632" s="66">
        <f>'Раздел 1'!P632</f>
        <v>22547</v>
      </c>
      <c r="D632" s="66"/>
      <c r="E632" s="66"/>
      <c r="F632" s="66"/>
      <c r="G632" s="66"/>
      <c r="H632" s="66"/>
      <c r="I632" s="66"/>
      <c r="J632" s="66"/>
      <c r="K632" s="66"/>
      <c r="L632" s="66"/>
      <c r="M632" s="66"/>
      <c r="N632" s="66"/>
      <c r="O632" s="66"/>
      <c r="P632" s="66"/>
      <c r="Q632" s="66"/>
      <c r="R632" s="66"/>
      <c r="S632" s="66"/>
      <c r="T632" s="66">
        <v>22547</v>
      </c>
      <c r="U632" s="66"/>
      <c r="V632" s="61">
        <v>2019</v>
      </c>
    </row>
    <row r="633" spans="1:56" s="2" customFormat="1" ht="12.75" customHeight="1" x14ac:dyDescent="0.2">
      <c r="A633" s="61">
        <v>15</v>
      </c>
      <c r="B633" s="64" t="s">
        <v>626</v>
      </c>
      <c r="C633" s="66">
        <f>'Раздел 1'!P633</f>
        <v>26735</v>
      </c>
      <c r="D633" s="66"/>
      <c r="E633" s="66"/>
      <c r="F633" s="66"/>
      <c r="G633" s="66"/>
      <c r="H633" s="66"/>
      <c r="I633" s="66"/>
      <c r="J633" s="66"/>
      <c r="K633" s="66"/>
      <c r="L633" s="66"/>
      <c r="M633" s="66"/>
      <c r="N633" s="66"/>
      <c r="O633" s="66"/>
      <c r="P633" s="66"/>
      <c r="Q633" s="66"/>
      <c r="R633" s="66"/>
      <c r="S633" s="66"/>
      <c r="T633" s="66">
        <v>26735</v>
      </c>
      <c r="U633" s="66"/>
      <c r="V633" s="61">
        <v>2019</v>
      </c>
    </row>
    <row r="634" spans="1:56" s="2" customFormat="1" ht="12.75" customHeight="1" x14ac:dyDescent="0.2">
      <c r="A634" s="61">
        <v>16</v>
      </c>
      <c r="B634" s="64" t="s">
        <v>627</v>
      </c>
      <c r="C634" s="66">
        <f>'Раздел 1'!P634</f>
        <v>23451</v>
      </c>
      <c r="D634" s="66"/>
      <c r="E634" s="66"/>
      <c r="F634" s="66"/>
      <c r="G634" s="66"/>
      <c r="H634" s="66"/>
      <c r="I634" s="66"/>
      <c r="J634" s="66"/>
      <c r="K634" s="66"/>
      <c r="L634" s="66"/>
      <c r="M634" s="66"/>
      <c r="N634" s="66"/>
      <c r="O634" s="66"/>
      <c r="P634" s="66"/>
      <c r="Q634" s="66"/>
      <c r="R634" s="66"/>
      <c r="S634" s="66"/>
      <c r="T634" s="66">
        <v>23451</v>
      </c>
      <c r="U634" s="66"/>
      <c r="V634" s="61">
        <v>2019</v>
      </c>
    </row>
    <row r="635" spans="1:56" s="2" customFormat="1" ht="12.75" customHeight="1" x14ac:dyDescent="0.2">
      <c r="A635" s="61">
        <v>17</v>
      </c>
      <c r="B635" s="64" t="s">
        <v>628</v>
      </c>
      <c r="C635" s="66">
        <f>'Раздел 1'!P635</f>
        <v>26744</v>
      </c>
      <c r="D635" s="66"/>
      <c r="E635" s="66"/>
      <c r="F635" s="66"/>
      <c r="G635" s="66"/>
      <c r="H635" s="66"/>
      <c r="I635" s="66"/>
      <c r="J635" s="66"/>
      <c r="K635" s="66"/>
      <c r="L635" s="66"/>
      <c r="M635" s="66"/>
      <c r="N635" s="66"/>
      <c r="O635" s="66"/>
      <c r="P635" s="66"/>
      <c r="Q635" s="66"/>
      <c r="R635" s="66"/>
      <c r="S635" s="66"/>
      <c r="T635" s="66">
        <v>26744</v>
      </c>
      <c r="U635" s="66"/>
      <c r="V635" s="61">
        <v>2019</v>
      </c>
    </row>
    <row r="636" spans="1:56" s="2" customFormat="1" ht="12.75" customHeight="1" x14ac:dyDescent="0.2">
      <c r="A636" s="61">
        <v>18</v>
      </c>
      <c r="B636" s="64" t="s">
        <v>629</v>
      </c>
      <c r="C636" s="66">
        <v>22547</v>
      </c>
      <c r="D636" s="66"/>
      <c r="E636" s="66"/>
      <c r="F636" s="66"/>
      <c r="G636" s="66"/>
      <c r="H636" s="66"/>
      <c r="I636" s="66"/>
      <c r="J636" s="66"/>
      <c r="K636" s="66"/>
      <c r="L636" s="66"/>
      <c r="M636" s="66"/>
      <c r="N636" s="66"/>
      <c r="O636" s="66"/>
      <c r="P636" s="66"/>
      <c r="Q636" s="66"/>
      <c r="R636" s="66"/>
      <c r="S636" s="66"/>
      <c r="T636" s="66">
        <v>22547</v>
      </c>
      <c r="U636" s="66"/>
      <c r="V636" s="61">
        <v>2019</v>
      </c>
    </row>
    <row r="637" spans="1:56" s="2" customFormat="1" ht="12.75" customHeight="1" x14ac:dyDescent="0.2">
      <c r="A637" s="61">
        <v>19</v>
      </c>
      <c r="B637" s="64" t="s">
        <v>630</v>
      </c>
      <c r="C637" s="66">
        <v>22547</v>
      </c>
      <c r="D637" s="66"/>
      <c r="E637" s="66"/>
      <c r="F637" s="66"/>
      <c r="G637" s="66"/>
      <c r="H637" s="66"/>
      <c r="I637" s="66"/>
      <c r="J637" s="66"/>
      <c r="K637" s="66"/>
      <c r="L637" s="66"/>
      <c r="M637" s="66"/>
      <c r="N637" s="66"/>
      <c r="O637" s="66"/>
      <c r="P637" s="66"/>
      <c r="Q637" s="66"/>
      <c r="R637" s="66"/>
      <c r="S637" s="66"/>
      <c r="T637" s="66">
        <v>22547</v>
      </c>
      <c r="U637" s="66"/>
      <c r="V637" s="61">
        <v>2019</v>
      </c>
    </row>
    <row r="638" spans="1:56" s="2" customFormat="1" ht="12.75" customHeight="1" x14ac:dyDescent="0.2">
      <c r="A638" s="61">
        <v>20</v>
      </c>
      <c r="B638" s="64" t="s">
        <v>631</v>
      </c>
      <c r="C638" s="66">
        <f>'Раздел 1'!P638</f>
        <v>54974.8122</v>
      </c>
      <c r="D638" s="66"/>
      <c r="E638" s="66"/>
      <c r="F638" s="66"/>
      <c r="G638" s="66"/>
      <c r="H638" s="66"/>
      <c r="I638" s="66"/>
      <c r="J638" s="66"/>
      <c r="K638" s="66"/>
      <c r="L638" s="66">
        <v>86</v>
      </c>
      <c r="M638" s="66">
        <v>53823</v>
      </c>
      <c r="N638" s="66"/>
      <c r="O638" s="66"/>
      <c r="P638" s="66"/>
      <c r="Q638" s="66"/>
      <c r="R638" s="66"/>
      <c r="S638" s="66"/>
      <c r="T638" s="66"/>
      <c r="U638" s="66">
        <f>0.0214*(D638+E638+F638+G638+H638+I638+M638+O638+R638)</f>
        <v>1151.8121999999998</v>
      </c>
      <c r="V638" s="61">
        <v>2019</v>
      </c>
    </row>
    <row r="639" spans="1:56" s="130" customFormat="1" ht="12.75" customHeight="1" x14ac:dyDescent="0.2">
      <c r="A639" s="245" t="s">
        <v>632</v>
      </c>
      <c r="B639" s="245"/>
      <c r="C639" s="50">
        <f t="shared" ref="C639:U639" si="61">SUM(C619:C638)</f>
        <v>655855.0122</v>
      </c>
      <c r="D639" s="50">
        <f t="shared" si="61"/>
        <v>0</v>
      </c>
      <c r="E639" s="50">
        <f t="shared" si="61"/>
        <v>0</v>
      </c>
      <c r="F639" s="50">
        <f t="shared" si="61"/>
        <v>0</v>
      </c>
      <c r="G639" s="50">
        <f t="shared" si="61"/>
        <v>0</v>
      </c>
      <c r="H639" s="50">
        <f t="shared" si="61"/>
        <v>0</v>
      </c>
      <c r="I639" s="50">
        <f t="shared" si="61"/>
        <v>0</v>
      </c>
      <c r="J639" s="50">
        <f t="shared" si="61"/>
        <v>0</v>
      </c>
      <c r="K639" s="50">
        <f t="shared" si="61"/>
        <v>0</v>
      </c>
      <c r="L639" s="50">
        <f t="shared" si="61"/>
        <v>86</v>
      </c>
      <c r="M639" s="50">
        <f t="shared" si="61"/>
        <v>53823</v>
      </c>
      <c r="N639" s="50">
        <f t="shared" si="61"/>
        <v>0</v>
      </c>
      <c r="O639" s="50">
        <f t="shared" si="61"/>
        <v>0</v>
      </c>
      <c r="P639" s="50">
        <f t="shared" si="61"/>
        <v>0</v>
      </c>
      <c r="Q639" s="50">
        <f t="shared" si="61"/>
        <v>0</v>
      </c>
      <c r="R639" s="50">
        <f t="shared" si="61"/>
        <v>0</v>
      </c>
      <c r="S639" s="50">
        <f t="shared" si="61"/>
        <v>0</v>
      </c>
      <c r="T639" s="50">
        <f t="shared" si="61"/>
        <v>600880.19999999995</v>
      </c>
      <c r="U639" s="50">
        <f t="shared" si="61"/>
        <v>1151.8121999999998</v>
      </c>
      <c r="V639" s="45"/>
      <c r="W639" s="81"/>
      <c r="X639" s="81"/>
      <c r="Y639" s="81"/>
      <c r="Z639" s="81"/>
      <c r="AA639" s="81"/>
      <c r="AB639" s="81"/>
      <c r="AC639" s="81"/>
      <c r="AD639" s="81"/>
      <c r="AE639" s="81"/>
      <c r="AF639" s="81"/>
      <c r="AG639" s="81"/>
      <c r="AH639" s="81"/>
      <c r="AI639" s="81"/>
      <c r="AJ639" s="81"/>
      <c r="AK639" s="81"/>
      <c r="AL639" s="81"/>
      <c r="AM639" s="81"/>
      <c r="AN639" s="81"/>
      <c r="AO639" s="81"/>
      <c r="AP639" s="81"/>
      <c r="AQ639" s="81"/>
      <c r="AR639" s="81"/>
      <c r="AS639" s="81"/>
      <c r="AT639" s="81"/>
      <c r="AU639" s="81"/>
      <c r="AV639" s="81"/>
      <c r="AW639" s="81"/>
      <c r="AX639" s="81"/>
      <c r="AY639" s="81"/>
      <c r="AZ639" s="81"/>
      <c r="BA639" s="81"/>
      <c r="BB639" s="81"/>
      <c r="BC639" s="81"/>
      <c r="BD639" s="81"/>
    </row>
    <row r="640" spans="1:56" s="2" customFormat="1" ht="12.75" customHeight="1" x14ac:dyDescent="0.2">
      <c r="A640" s="61">
        <v>1</v>
      </c>
      <c r="B640" s="64" t="s">
        <v>633</v>
      </c>
      <c r="C640" s="66">
        <f t="shared" ref="C640:C668" si="62">D640+E640+F640+G640+H640+I640+K640+M640+O640+Q640+R640+T640+U640+S640</f>
        <v>3779371.45</v>
      </c>
      <c r="D640" s="123">
        <v>299714</v>
      </c>
      <c r="E640" s="66"/>
      <c r="F640" s="66"/>
      <c r="G640" s="66"/>
      <c r="H640" s="66"/>
      <c r="I640" s="122"/>
      <c r="J640" s="101"/>
      <c r="K640" s="66"/>
      <c r="L640" s="66">
        <v>375</v>
      </c>
      <c r="M640" s="122">
        <v>2852931</v>
      </c>
      <c r="N640" s="66"/>
      <c r="O640" s="66"/>
      <c r="P640" s="66"/>
      <c r="Q640" s="122">
        <v>480507</v>
      </c>
      <c r="R640" s="122"/>
      <c r="S640" s="66"/>
      <c r="T640" s="123">
        <v>68470</v>
      </c>
      <c r="U640" s="123">
        <f>ROUND(0.0214*(D640+E640+F640+G640+H640+I640+M640+O640+R640+S640+Q640),2)</f>
        <v>77749.45</v>
      </c>
      <c r="V640" s="61">
        <v>2020</v>
      </c>
    </row>
    <row r="641" spans="1:22" s="2" customFormat="1" ht="12.75" customHeight="1" x14ac:dyDescent="0.2">
      <c r="A641" s="61">
        <v>2</v>
      </c>
      <c r="B641" s="64" t="s">
        <v>635</v>
      </c>
      <c r="C641" s="66">
        <f t="shared" si="62"/>
        <v>20541</v>
      </c>
      <c r="D641" s="66"/>
      <c r="E641" s="66"/>
      <c r="F641" s="66"/>
      <c r="G641" s="66"/>
      <c r="H641" s="66"/>
      <c r="I641" s="66"/>
      <c r="J641" s="66"/>
      <c r="K641" s="66"/>
      <c r="L641" s="66"/>
      <c r="M641" s="66"/>
      <c r="N641" s="66"/>
      <c r="O641" s="66"/>
      <c r="P641" s="66"/>
      <c r="Q641" s="66"/>
      <c r="R641" s="66"/>
      <c r="S641" s="66"/>
      <c r="T641" s="66">
        <v>20541</v>
      </c>
      <c r="U641" s="66"/>
      <c r="V641" s="61">
        <v>2020</v>
      </c>
    </row>
    <row r="642" spans="1:22" s="2" customFormat="1" ht="12.75" customHeight="1" x14ac:dyDescent="0.2">
      <c r="A642" s="61">
        <v>3</v>
      </c>
      <c r="B642" s="64" t="s">
        <v>636</v>
      </c>
      <c r="C642" s="66">
        <f t="shared" si="62"/>
        <v>49023</v>
      </c>
      <c r="D642" s="66"/>
      <c r="E642" s="66"/>
      <c r="F642" s="66"/>
      <c r="G642" s="66"/>
      <c r="H642" s="66"/>
      <c r="I642" s="66"/>
      <c r="J642" s="66"/>
      <c r="K642" s="66"/>
      <c r="L642" s="66"/>
      <c r="M642" s="66"/>
      <c r="N642" s="66"/>
      <c r="O642" s="66"/>
      <c r="P642" s="66"/>
      <c r="Q642" s="66"/>
      <c r="R642" s="66"/>
      <c r="S642" s="66"/>
      <c r="T642" s="66">
        <v>49023</v>
      </c>
      <c r="U642" s="66"/>
      <c r="V642" s="61">
        <v>2020</v>
      </c>
    </row>
    <row r="643" spans="1:22" s="2" customFormat="1" ht="12.75" customHeight="1" x14ac:dyDescent="0.2">
      <c r="A643" s="61">
        <v>4</v>
      </c>
      <c r="B643" s="64" t="s">
        <v>637</v>
      </c>
      <c r="C643" s="66">
        <f t="shared" si="62"/>
        <v>31837</v>
      </c>
      <c r="D643" s="66"/>
      <c r="E643" s="66"/>
      <c r="F643" s="66"/>
      <c r="G643" s="66"/>
      <c r="H643" s="66"/>
      <c r="I643" s="66"/>
      <c r="J643" s="66"/>
      <c r="K643" s="66"/>
      <c r="L643" s="66"/>
      <c r="M643" s="66"/>
      <c r="N643" s="66"/>
      <c r="O643" s="66"/>
      <c r="P643" s="66"/>
      <c r="Q643" s="66"/>
      <c r="R643" s="66"/>
      <c r="S643" s="66"/>
      <c r="T643" s="66">
        <v>31837</v>
      </c>
      <c r="U643" s="66"/>
      <c r="V643" s="61">
        <v>2020</v>
      </c>
    </row>
    <row r="644" spans="1:22" s="2" customFormat="1" ht="12.75" customHeight="1" x14ac:dyDescent="0.2">
      <c r="A644" s="61">
        <v>5</v>
      </c>
      <c r="B644" s="64" t="s">
        <v>638</v>
      </c>
      <c r="C644" s="66">
        <f t="shared" si="62"/>
        <v>38315</v>
      </c>
      <c r="D644" s="66"/>
      <c r="E644" s="66"/>
      <c r="F644" s="66"/>
      <c r="G644" s="66"/>
      <c r="H644" s="66"/>
      <c r="I644" s="66"/>
      <c r="J644" s="101"/>
      <c r="K644" s="66"/>
      <c r="L644" s="66"/>
      <c r="M644" s="66"/>
      <c r="N644" s="66"/>
      <c r="O644" s="66"/>
      <c r="P644" s="66"/>
      <c r="Q644" s="66"/>
      <c r="R644" s="66"/>
      <c r="S644" s="66"/>
      <c r="T644" s="66">
        <v>38315</v>
      </c>
      <c r="U644" s="66"/>
      <c r="V644" s="61">
        <v>2020</v>
      </c>
    </row>
    <row r="645" spans="1:22" s="2" customFormat="1" ht="12.75" customHeight="1" x14ac:dyDescent="0.2">
      <c r="A645" s="61">
        <v>6</v>
      </c>
      <c r="B645" s="64" t="s">
        <v>639</v>
      </c>
      <c r="C645" s="66">
        <f t="shared" si="62"/>
        <v>31837</v>
      </c>
      <c r="D645" s="66"/>
      <c r="E645" s="66"/>
      <c r="F645" s="66"/>
      <c r="G645" s="66"/>
      <c r="H645" s="66"/>
      <c r="I645" s="66"/>
      <c r="J645" s="66"/>
      <c r="K645" s="66"/>
      <c r="L645" s="66"/>
      <c r="M645" s="66"/>
      <c r="N645" s="66"/>
      <c r="O645" s="66"/>
      <c r="P645" s="66"/>
      <c r="Q645" s="66"/>
      <c r="R645" s="66"/>
      <c r="S645" s="66"/>
      <c r="T645" s="66">
        <v>31837</v>
      </c>
      <c r="U645" s="66"/>
      <c r="V645" s="61">
        <v>2020</v>
      </c>
    </row>
    <row r="646" spans="1:22" s="2" customFormat="1" ht="12.75" customHeight="1" x14ac:dyDescent="0.2">
      <c r="A646" s="61">
        <v>7</v>
      </c>
      <c r="B646" s="64" t="s">
        <v>640</v>
      </c>
      <c r="C646" s="66">
        <f t="shared" si="62"/>
        <v>31837</v>
      </c>
      <c r="D646" s="66"/>
      <c r="E646" s="66"/>
      <c r="F646" s="66"/>
      <c r="G646" s="66"/>
      <c r="H646" s="66"/>
      <c r="I646" s="66"/>
      <c r="J646" s="66"/>
      <c r="K646" s="66"/>
      <c r="L646" s="66"/>
      <c r="M646" s="66"/>
      <c r="N646" s="66"/>
      <c r="O646" s="66"/>
      <c r="P646" s="66"/>
      <c r="Q646" s="66"/>
      <c r="R646" s="66"/>
      <c r="S646" s="66"/>
      <c r="T646" s="66">
        <v>31837</v>
      </c>
      <c r="U646" s="66"/>
      <c r="V646" s="61">
        <v>2020</v>
      </c>
    </row>
    <row r="647" spans="1:22" s="2" customFormat="1" ht="12.75" customHeight="1" x14ac:dyDescent="0.2">
      <c r="A647" s="61">
        <v>8</v>
      </c>
      <c r="B647" s="64" t="s">
        <v>641</v>
      </c>
      <c r="C647" s="66">
        <f t="shared" si="62"/>
        <v>31938</v>
      </c>
      <c r="D647" s="66"/>
      <c r="E647" s="66"/>
      <c r="F647" s="66"/>
      <c r="G647" s="66"/>
      <c r="H647" s="66"/>
      <c r="I647" s="66"/>
      <c r="J647" s="101"/>
      <c r="K647" s="66"/>
      <c r="L647" s="66"/>
      <c r="M647" s="66"/>
      <c r="N647" s="66"/>
      <c r="O647" s="66"/>
      <c r="P647" s="66"/>
      <c r="Q647" s="66"/>
      <c r="R647" s="66"/>
      <c r="S647" s="66"/>
      <c r="T647" s="66">
        <v>31938</v>
      </c>
      <c r="U647" s="66"/>
      <c r="V647" s="61">
        <v>2020</v>
      </c>
    </row>
    <row r="648" spans="1:22" s="2" customFormat="1" ht="12.75" customHeight="1" x14ac:dyDescent="0.2">
      <c r="A648" s="61">
        <v>9</v>
      </c>
      <c r="B648" s="64" t="s">
        <v>643</v>
      </c>
      <c r="C648" s="66">
        <f t="shared" si="62"/>
        <v>48586</v>
      </c>
      <c r="D648" s="66"/>
      <c r="E648" s="66"/>
      <c r="F648" s="66"/>
      <c r="G648" s="66"/>
      <c r="H648" s="66"/>
      <c r="I648" s="66"/>
      <c r="J648" s="66"/>
      <c r="K648" s="66"/>
      <c r="L648" s="66"/>
      <c r="M648" s="66"/>
      <c r="N648" s="66"/>
      <c r="O648" s="66"/>
      <c r="P648" s="66"/>
      <c r="Q648" s="66"/>
      <c r="R648" s="66"/>
      <c r="S648" s="66"/>
      <c r="T648" s="66">
        <v>48586</v>
      </c>
      <c r="U648" s="66"/>
      <c r="V648" s="61">
        <v>2020</v>
      </c>
    </row>
    <row r="649" spans="1:22" s="2" customFormat="1" ht="12.75" customHeight="1" x14ac:dyDescent="0.2">
      <c r="A649" s="61">
        <v>10</v>
      </c>
      <c r="B649" s="64" t="s">
        <v>644</v>
      </c>
      <c r="C649" s="66">
        <f t="shared" si="62"/>
        <v>49110</v>
      </c>
      <c r="D649" s="66"/>
      <c r="E649" s="66"/>
      <c r="F649" s="66"/>
      <c r="G649" s="66"/>
      <c r="H649" s="66"/>
      <c r="I649" s="66"/>
      <c r="J649" s="66"/>
      <c r="K649" s="66"/>
      <c r="L649" s="66"/>
      <c r="M649" s="66"/>
      <c r="N649" s="66"/>
      <c r="O649" s="66"/>
      <c r="P649" s="66"/>
      <c r="Q649" s="66"/>
      <c r="R649" s="66"/>
      <c r="S649" s="66"/>
      <c r="T649" s="66">
        <v>49110</v>
      </c>
      <c r="U649" s="66"/>
      <c r="V649" s="61">
        <v>2020</v>
      </c>
    </row>
    <row r="650" spans="1:22" s="2" customFormat="1" ht="12.75" customHeight="1" x14ac:dyDescent="0.2">
      <c r="A650" s="61">
        <v>11</v>
      </c>
      <c r="B650" s="64" t="s">
        <v>645</v>
      </c>
      <c r="C650" s="66">
        <f t="shared" si="62"/>
        <v>31938</v>
      </c>
      <c r="D650" s="66"/>
      <c r="E650" s="66"/>
      <c r="F650" s="66"/>
      <c r="G650" s="66"/>
      <c r="H650" s="66"/>
      <c r="I650" s="66"/>
      <c r="J650" s="66"/>
      <c r="K650" s="66"/>
      <c r="L650" s="66"/>
      <c r="M650" s="66"/>
      <c r="N650" s="66"/>
      <c r="O650" s="66"/>
      <c r="P650" s="66"/>
      <c r="Q650" s="66"/>
      <c r="R650" s="66"/>
      <c r="S650" s="66"/>
      <c r="T650" s="66">
        <v>31938</v>
      </c>
      <c r="U650" s="66"/>
      <c r="V650" s="61">
        <v>2020</v>
      </c>
    </row>
    <row r="651" spans="1:22" s="2" customFormat="1" ht="12.75" customHeight="1" x14ac:dyDescent="0.2">
      <c r="A651" s="61">
        <v>12</v>
      </c>
      <c r="B651" s="64" t="s">
        <v>646</v>
      </c>
      <c r="C651" s="66">
        <f t="shared" si="62"/>
        <v>35284.39</v>
      </c>
      <c r="D651" s="66"/>
      <c r="E651" s="66"/>
      <c r="F651" s="66"/>
      <c r="G651" s="66"/>
      <c r="H651" s="66"/>
      <c r="I651" s="66"/>
      <c r="J651" s="66"/>
      <c r="K651" s="66"/>
      <c r="L651" s="66"/>
      <c r="M651" s="66"/>
      <c r="N651" s="66"/>
      <c r="O651" s="66"/>
      <c r="P651" s="66"/>
      <c r="Q651" s="66"/>
      <c r="R651" s="66"/>
      <c r="S651" s="66"/>
      <c r="T651" s="66">
        <v>35284.39</v>
      </c>
      <c r="U651" s="66"/>
      <c r="V651" s="61">
        <v>2020</v>
      </c>
    </row>
    <row r="652" spans="1:22" s="2" customFormat="1" ht="12.75" customHeight="1" x14ac:dyDescent="0.2">
      <c r="A652" s="61">
        <v>13</v>
      </c>
      <c r="B652" s="64" t="s">
        <v>647</v>
      </c>
      <c r="C652" s="66">
        <f t="shared" si="62"/>
        <v>25919</v>
      </c>
      <c r="D652" s="66"/>
      <c r="E652" s="66"/>
      <c r="F652" s="66"/>
      <c r="G652" s="66"/>
      <c r="H652" s="66"/>
      <c r="I652" s="66"/>
      <c r="J652" s="66"/>
      <c r="K652" s="66"/>
      <c r="L652" s="66"/>
      <c r="M652" s="66"/>
      <c r="N652" s="66"/>
      <c r="O652" s="66"/>
      <c r="P652" s="66"/>
      <c r="Q652" s="66"/>
      <c r="R652" s="66"/>
      <c r="S652" s="66"/>
      <c r="T652" s="66">
        <v>25919</v>
      </c>
      <c r="U652" s="66"/>
      <c r="V652" s="61">
        <v>2020</v>
      </c>
    </row>
    <row r="653" spans="1:22" s="2" customFormat="1" ht="12.75" customHeight="1" x14ac:dyDescent="0.2">
      <c r="A653" s="61">
        <v>14</v>
      </c>
      <c r="B653" s="64" t="s">
        <v>648</v>
      </c>
      <c r="C653" s="66">
        <f t="shared" si="62"/>
        <v>15691</v>
      </c>
      <c r="D653" s="66"/>
      <c r="E653" s="66"/>
      <c r="F653" s="66"/>
      <c r="G653" s="66"/>
      <c r="H653" s="66"/>
      <c r="I653" s="66"/>
      <c r="J653" s="66"/>
      <c r="K653" s="66"/>
      <c r="L653" s="66"/>
      <c r="M653" s="66"/>
      <c r="N653" s="66"/>
      <c r="O653" s="66"/>
      <c r="P653" s="66"/>
      <c r="Q653" s="66"/>
      <c r="R653" s="66"/>
      <c r="S653" s="66"/>
      <c r="T653" s="66">
        <v>15691</v>
      </c>
      <c r="U653" s="66"/>
      <c r="V653" s="61">
        <v>2020</v>
      </c>
    </row>
    <row r="654" spans="1:22" s="2" customFormat="1" ht="12.75" customHeight="1" x14ac:dyDescent="0.2">
      <c r="A654" s="61">
        <v>15</v>
      </c>
      <c r="B654" s="64" t="s">
        <v>615</v>
      </c>
      <c r="C654" s="66">
        <f t="shared" si="62"/>
        <v>4092353.98</v>
      </c>
      <c r="D654" s="66">
        <v>290858.40000000002</v>
      </c>
      <c r="E654" s="66"/>
      <c r="F654" s="66"/>
      <c r="G654" s="66">
        <v>335287.14</v>
      </c>
      <c r="H654" s="66"/>
      <c r="I654" s="66">
        <v>229787.29</v>
      </c>
      <c r="J654" s="66"/>
      <c r="K654" s="66"/>
      <c r="L654" s="66">
        <v>260</v>
      </c>
      <c r="M654" s="66">
        <v>2029771</v>
      </c>
      <c r="N654" s="66"/>
      <c r="O654" s="66"/>
      <c r="P654" s="66">
        <v>418</v>
      </c>
      <c r="Q654" s="66">
        <v>892122.23</v>
      </c>
      <c r="R654" s="66">
        <v>208406.73</v>
      </c>
      <c r="S654" s="66"/>
      <c r="T654" s="66"/>
      <c r="U654" s="66">
        <v>106121.19</v>
      </c>
      <c r="V654" s="61">
        <v>2020</v>
      </c>
    </row>
    <row r="655" spans="1:22" s="2" customFormat="1" ht="12.75" customHeight="1" x14ac:dyDescent="0.2">
      <c r="A655" s="61">
        <v>16</v>
      </c>
      <c r="B655" s="64" t="s">
        <v>616</v>
      </c>
      <c r="C655" s="66">
        <f t="shared" si="62"/>
        <v>4734137.4399999995</v>
      </c>
      <c r="D655" s="66">
        <v>246263.49</v>
      </c>
      <c r="E655" s="66">
        <v>344460.04</v>
      </c>
      <c r="F655" s="66"/>
      <c r="G655" s="66"/>
      <c r="H655" s="66"/>
      <c r="I655" s="66"/>
      <c r="J655" s="66"/>
      <c r="K655" s="66"/>
      <c r="L655" s="66">
        <v>360</v>
      </c>
      <c r="M655" s="66">
        <v>2521942.92</v>
      </c>
      <c r="N655" s="66"/>
      <c r="O655" s="66"/>
      <c r="P655" s="66">
        <v>422</v>
      </c>
      <c r="Q655" s="66">
        <v>1313271.6499999999</v>
      </c>
      <c r="R655" s="66">
        <v>222913.83</v>
      </c>
      <c r="S655" s="66"/>
      <c r="T655" s="66"/>
      <c r="U655" s="66">
        <v>85285.51</v>
      </c>
      <c r="V655" s="61">
        <v>2020</v>
      </c>
    </row>
    <row r="656" spans="1:22" s="2" customFormat="1" ht="12.75" customHeight="1" x14ac:dyDescent="0.2">
      <c r="A656" s="61">
        <v>17</v>
      </c>
      <c r="B656" s="64" t="s">
        <v>623</v>
      </c>
      <c r="C656" s="66">
        <f t="shared" si="62"/>
        <v>5363138.84</v>
      </c>
      <c r="D656" s="123">
        <v>275617.24</v>
      </c>
      <c r="E656" s="122"/>
      <c r="F656" s="66"/>
      <c r="G656" s="66"/>
      <c r="H656" s="66"/>
      <c r="I656" s="122"/>
      <c r="J656" s="101"/>
      <c r="K656" s="66"/>
      <c r="L656" s="66">
        <v>292</v>
      </c>
      <c r="M656" s="122">
        <v>2811773.78</v>
      </c>
      <c r="N656" s="66"/>
      <c r="O656" s="66"/>
      <c r="P656" s="66">
        <v>347</v>
      </c>
      <c r="Q656" s="122">
        <v>1003274.96</v>
      </c>
      <c r="R656" s="122">
        <v>1144538.42</v>
      </c>
      <c r="S656" s="66"/>
      <c r="T656" s="66"/>
      <c r="U656" s="123">
        <v>127934.44</v>
      </c>
      <c r="V656" s="61">
        <v>2020</v>
      </c>
    </row>
    <row r="657" spans="1:56" s="2" customFormat="1" ht="12.75" customHeight="1" x14ac:dyDescent="0.2">
      <c r="A657" s="61">
        <v>18</v>
      </c>
      <c r="B657" s="64" t="s">
        <v>649</v>
      </c>
      <c r="C657" s="66">
        <f t="shared" si="62"/>
        <v>25919</v>
      </c>
      <c r="D657" s="66"/>
      <c r="E657" s="66"/>
      <c r="F657" s="66"/>
      <c r="G657" s="66"/>
      <c r="H657" s="66"/>
      <c r="I657" s="66"/>
      <c r="J657" s="66"/>
      <c r="K657" s="66"/>
      <c r="L657" s="66"/>
      <c r="M657" s="66"/>
      <c r="N657" s="66"/>
      <c r="O657" s="66"/>
      <c r="P657" s="66"/>
      <c r="Q657" s="66"/>
      <c r="R657" s="66"/>
      <c r="S657" s="66"/>
      <c r="T657" s="66">
        <v>25919</v>
      </c>
      <c r="U657" s="66"/>
      <c r="V657" s="61">
        <v>2020</v>
      </c>
    </row>
    <row r="658" spans="1:56" s="2" customFormat="1" ht="12.75" customHeight="1" x14ac:dyDescent="0.2">
      <c r="A658" s="61">
        <v>19</v>
      </c>
      <c r="B658" s="64" t="s">
        <v>650</v>
      </c>
      <c r="C658" s="66">
        <f t="shared" si="62"/>
        <v>31675</v>
      </c>
      <c r="D658" s="66"/>
      <c r="E658" s="66"/>
      <c r="F658" s="66"/>
      <c r="G658" s="66"/>
      <c r="H658" s="66"/>
      <c r="I658" s="66"/>
      <c r="J658" s="66"/>
      <c r="K658" s="66"/>
      <c r="L658" s="66"/>
      <c r="M658" s="66"/>
      <c r="N658" s="66"/>
      <c r="O658" s="66"/>
      <c r="P658" s="66"/>
      <c r="Q658" s="66"/>
      <c r="R658" s="66"/>
      <c r="S658" s="66"/>
      <c r="T658" s="66">
        <v>31675</v>
      </c>
      <c r="U658" s="66"/>
      <c r="V658" s="61">
        <v>2020</v>
      </c>
    </row>
    <row r="659" spans="1:56" s="2" customFormat="1" ht="12.75" customHeight="1" x14ac:dyDescent="0.2">
      <c r="A659" s="61">
        <v>20</v>
      </c>
      <c r="B659" s="64" t="s">
        <v>651</v>
      </c>
      <c r="C659" s="66">
        <f t="shared" si="62"/>
        <v>31249</v>
      </c>
      <c r="D659" s="66"/>
      <c r="E659" s="66"/>
      <c r="F659" s="66"/>
      <c r="G659" s="66"/>
      <c r="H659" s="66"/>
      <c r="I659" s="66"/>
      <c r="J659" s="66"/>
      <c r="K659" s="66"/>
      <c r="L659" s="66"/>
      <c r="M659" s="66"/>
      <c r="N659" s="66"/>
      <c r="O659" s="66"/>
      <c r="P659" s="66"/>
      <c r="Q659" s="66"/>
      <c r="R659" s="66"/>
      <c r="S659" s="66"/>
      <c r="T659" s="66">
        <v>31249</v>
      </c>
      <c r="U659" s="66"/>
      <c r="V659" s="61">
        <v>2020</v>
      </c>
    </row>
    <row r="660" spans="1:56" s="2" customFormat="1" ht="12.75" customHeight="1" x14ac:dyDescent="0.2">
      <c r="A660" s="61">
        <v>21</v>
      </c>
      <c r="B660" s="64" t="s">
        <v>652</v>
      </c>
      <c r="C660" s="66">
        <f t="shared" si="62"/>
        <v>38315</v>
      </c>
      <c r="D660" s="66"/>
      <c r="E660" s="66"/>
      <c r="F660" s="66"/>
      <c r="G660" s="66"/>
      <c r="H660" s="66"/>
      <c r="I660" s="66"/>
      <c r="J660" s="66"/>
      <c r="K660" s="66"/>
      <c r="L660" s="66"/>
      <c r="M660" s="66"/>
      <c r="N660" s="66"/>
      <c r="O660" s="66"/>
      <c r="P660" s="66"/>
      <c r="Q660" s="66"/>
      <c r="R660" s="66"/>
      <c r="S660" s="66"/>
      <c r="T660" s="66">
        <v>38315</v>
      </c>
      <c r="U660" s="66"/>
      <c r="V660" s="61">
        <v>2020</v>
      </c>
    </row>
    <row r="661" spans="1:56" s="2" customFormat="1" ht="12.75" customHeight="1" x14ac:dyDescent="0.2">
      <c r="A661" s="61">
        <v>22</v>
      </c>
      <c r="B661" s="64" t="s">
        <v>653</v>
      </c>
      <c r="C661" s="66">
        <f t="shared" si="62"/>
        <v>35597</v>
      </c>
      <c r="D661" s="66"/>
      <c r="E661" s="66"/>
      <c r="F661" s="66"/>
      <c r="G661" s="66"/>
      <c r="H661" s="66"/>
      <c r="I661" s="66"/>
      <c r="J661" s="66"/>
      <c r="K661" s="66"/>
      <c r="L661" s="66"/>
      <c r="M661" s="66"/>
      <c r="N661" s="66"/>
      <c r="O661" s="66"/>
      <c r="P661" s="66"/>
      <c r="Q661" s="66"/>
      <c r="R661" s="66"/>
      <c r="S661" s="66"/>
      <c r="T661" s="66">
        <v>35597</v>
      </c>
      <c r="U661" s="66"/>
      <c r="V661" s="61">
        <v>2020</v>
      </c>
    </row>
    <row r="662" spans="1:56" s="2" customFormat="1" ht="12.75" customHeight="1" x14ac:dyDescent="0.2">
      <c r="A662" s="61">
        <v>23</v>
      </c>
      <c r="B662" s="64" t="s">
        <v>654</v>
      </c>
      <c r="C662" s="66">
        <f t="shared" si="62"/>
        <v>31161</v>
      </c>
      <c r="D662" s="66"/>
      <c r="E662" s="66"/>
      <c r="F662" s="66"/>
      <c r="G662" s="66"/>
      <c r="H662" s="66"/>
      <c r="I662" s="66"/>
      <c r="J662" s="66"/>
      <c r="K662" s="66"/>
      <c r="L662" s="66"/>
      <c r="M662" s="66"/>
      <c r="N662" s="66"/>
      <c r="O662" s="66"/>
      <c r="P662" s="66"/>
      <c r="Q662" s="66"/>
      <c r="R662" s="66"/>
      <c r="S662" s="66"/>
      <c r="T662" s="66">
        <v>31161</v>
      </c>
      <c r="U662" s="66"/>
      <c r="V662" s="61">
        <v>2020</v>
      </c>
    </row>
    <row r="663" spans="1:56" s="2" customFormat="1" ht="12.75" customHeight="1" x14ac:dyDescent="0.2">
      <c r="A663" s="61">
        <v>24</v>
      </c>
      <c r="B663" s="64" t="s">
        <v>655</v>
      </c>
      <c r="C663" s="66">
        <f t="shared" si="62"/>
        <v>30303.29</v>
      </c>
      <c r="D663" s="66"/>
      <c r="E663" s="66"/>
      <c r="F663" s="66"/>
      <c r="G663" s="66"/>
      <c r="H663" s="66"/>
      <c r="I663" s="66"/>
      <c r="J663" s="66"/>
      <c r="K663" s="66"/>
      <c r="L663" s="66"/>
      <c r="M663" s="66"/>
      <c r="N663" s="66"/>
      <c r="O663" s="66"/>
      <c r="P663" s="66"/>
      <c r="Q663" s="66"/>
      <c r="R663" s="66"/>
      <c r="S663" s="66"/>
      <c r="T663" s="66">
        <v>30303.29</v>
      </c>
      <c r="U663" s="66"/>
      <c r="V663" s="61">
        <v>2020</v>
      </c>
    </row>
    <row r="664" spans="1:56" s="2" customFormat="1" ht="12.75" customHeight="1" x14ac:dyDescent="0.2">
      <c r="A664" s="61">
        <v>25</v>
      </c>
      <c r="B664" s="64" t="s">
        <v>656</v>
      </c>
      <c r="C664" s="66">
        <f t="shared" si="62"/>
        <v>37364</v>
      </c>
      <c r="D664" s="66"/>
      <c r="E664" s="66"/>
      <c r="F664" s="66"/>
      <c r="G664" s="66"/>
      <c r="H664" s="66"/>
      <c r="I664" s="66"/>
      <c r="J664" s="66"/>
      <c r="K664" s="66"/>
      <c r="L664" s="66"/>
      <c r="M664" s="66"/>
      <c r="N664" s="66"/>
      <c r="O664" s="66"/>
      <c r="P664" s="66"/>
      <c r="Q664" s="66"/>
      <c r="R664" s="66"/>
      <c r="S664" s="66"/>
      <c r="T664" s="66">
        <v>37364</v>
      </c>
      <c r="U664" s="66"/>
      <c r="V664" s="61">
        <v>2020</v>
      </c>
    </row>
    <row r="665" spans="1:56" s="2" customFormat="1" ht="12.75" customHeight="1" x14ac:dyDescent="0.2">
      <c r="A665" s="61">
        <v>26</v>
      </c>
      <c r="B665" s="64" t="s">
        <v>657</v>
      </c>
      <c r="C665" s="66">
        <f t="shared" si="62"/>
        <v>45480</v>
      </c>
      <c r="D665" s="66"/>
      <c r="E665" s="66"/>
      <c r="F665" s="66"/>
      <c r="G665" s="66"/>
      <c r="H665" s="66"/>
      <c r="I665" s="66"/>
      <c r="J665" s="66"/>
      <c r="K665" s="66"/>
      <c r="L665" s="66"/>
      <c r="M665" s="66"/>
      <c r="N665" s="66"/>
      <c r="O665" s="66"/>
      <c r="P665" s="66"/>
      <c r="Q665" s="66"/>
      <c r="R665" s="66"/>
      <c r="S665" s="66"/>
      <c r="T665" s="66">
        <v>45480</v>
      </c>
      <c r="U665" s="66"/>
      <c r="V665" s="61">
        <v>2020</v>
      </c>
    </row>
    <row r="666" spans="1:56" s="2" customFormat="1" ht="12.75" customHeight="1" x14ac:dyDescent="0.2">
      <c r="A666" s="61">
        <v>27</v>
      </c>
      <c r="B666" s="64" t="s">
        <v>658</v>
      </c>
      <c r="C666" s="66">
        <f t="shared" si="62"/>
        <v>44111.71</v>
      </c>
      <c r="D666" s="66"/>
      <c r="E666" s="66"/>
      <c r="F666" s="66"/>
      <c r="G666" s="66"/>
      <c r="H666" s="66"/>
      <c r="I666" s="66"/>
      <c r="J666" s="66"/>
      <c r="K666" s="66"/>
      <c r="L666" s="66"/>
      <c r="M666" s="66"/>
      <c r="N666" s="66"/>
      <c r="O666" s="66"/>
      <c r="P666" s="66"/>
      <c r="Q666" s="66"/>
      <c r="R666" s="66"/>
      <c r="S666" s="66"/>
      <c r="T666" s="66">
        <v>44111.71</v>
      </c>
      <c r="U666" s="66"/>
      <c r="V666" s="61">
        <v>2020</v>
      </c>
    </row>
    <row r="667" spans="1:56" s="2" customFormat="1" ht="12.75" customHeight="1" x14ac:dyDescent="0.2">
      <c r="A667" s="61">
        <v>28</v>
      </c>
      <c r="B667" s="64" t="s">
        <v>659</v>
      </c>
      <c r="C667" s="66">
        <f t="shared" si="62"/>
        <v>27457.34</v>
      </c>
      <c r="D667" s="66"/>
      <c r="E667" s="66"/>
      <c r="F667" s="66"/>
      <c r="G667" s="66"/>
      <c r="H667" s="66"/>
      <c r="I667" s="66"/>
      <c r="J667" s="66"/>
      <c r="K667" s="66"/>
      <c r="L667" s="66"/>
      <c r="M667" s="66"/>
      <c r="N667" s="66"/>
      <c r="O667" s="66"/>
      <c r="P667" s="66"/>
      <c r="Q667" s="66"/>
      <c r="R667" s="66"/>
      <c r="S667" s="66"/>
      <c r="T667" s="66">
        <v>27457.34</v>
      </c>
      <c r="U667" s="66"/>
      <c r="V667" s="61">
        <v>2020</v>
      </c>
    </row>
    <row r="668" spans="1:56" s="2" customFormat="1" ht="12.75" customHeight="1" x14ac:dyDescent="0.2">
      <c r="A668" s="61">
        <v>29</v>
      </c>
      <c r="B668" s="64" t="s">
        <v>660</v>
      </c>
      <c r="C668" s="66">
        <f t="shared" si="62"/>
        <v>13785</v>
      </c>
      <c r="D668" s="66"/>
      <c r="E668" s="66"/>
      <c r="F668" s="66"/>
      <c r="G668" s="66"/>
      <c r="H668" s="66"/>
      <c r="I668" s="66"/>
      <c r="J668" s="66"/>
      <c r="K668" s="66"/>
      <c r="L668" s="66"/>
      <c r="M668" s="66"/>
      <c r="N668" s="66"/>
      <c r="O668" s="66"/>
      <c r="P668" s="66"/>
      <c r="Q668" s="66"/>
      <c r="R668" s="66"/>
      <c r="S668" s="66"/>
      <c r="T668" s="66">
        <v>13785</v>
      </c>
      <c r="U668" s="66"/>
      <c r="V668" s="61">
        <v>2020</v>
      </c>
    </row>
    <row r="669" spans="1:56" s="130" customFormat="1" ht="12.75" customHeight="1" x14ac:dyDescent="0.2">
      <c r="A669" s="245" t="s">
        <v>661</v>
      </c>
      <c r="B669" s="245"/>
      <c r="C669" s="50">
        <f t="shared" ref="C669:U669" si="63">SUM(C640:C668)</f>
        <v>18803275.440000001</v>
      </c>
      <c r="D669" s="50">
        <f t="shared" si="63"/>
        <v>1112453.1299999999</v>
      </c>
      <c r="E669" s="50">
        <f t="shared" si="63"/>
        <v>344460.04</v>
      </c>
      <c r="F669" s="50">
        <f t="shared" si="63"/>
        <v>0</v>
      </c>
      <c r="G669" s="50">
        <f t="shared" si="63"/>
        <v>335287.14</v>
      </c>
      <c r="H669" s="50">
        <f t="shared" si="63"/>
        <v>0</v>
      </c>
      <c r="I669" s="50">
        <f t="shared" si="63"/>
        <v>229787.29</v>
      </c>
      <c r="J669" s="50">
        <f t="shared" si="63"/>
        <v>0</v>
      </c>
      <c r="K669" s="50">
        <f t="shared" si="63"/>
        <v>0</v>
      </c>
      <c r="L669" s="50">
        <f t="shared" si="63"/>
        <v>1287</v>
      </c>
      <c r="M669" s="50">
        <f t="shared" si="63"/>
        <v>10216418.699999999</v>
      </c>
      <c r="N669" s="50">
        <f t="shared" si="63"/>
        <v>0</v>
      </c>
      <c r="O669" s="50">
        <f t="shared" si="63"/>
        <v>0</v>
      </c>
      <c r="P669" s="50">
        <f t="shared" si="63"/>
        <v>1187</v>
      </c>
      <c r="Q669" s="50">
        <f t="shared" si="63"/>
        <v>3689175.84</v>
      </c>
      <c r="R669" s="50">
        <f t="shared" si="63"/>
        <v>1575858.98</v>
      </c>
      <c r="S669" s="50">
        <f t="shared" si="63"/>
        <v>0</v>
      </c>
      <c r="T669" s="50">
        <f t="shared" si="63"/>
        <v>902743.73</v>
      </c>
      <c r="U669" s="50">
        <f t="shared" si="63"/>
        <v>397090.59</v>
      </c>
      <c r="V669" s="45"/>
      <c r="W669" s="81"/>
      <c r="X669" s="81"/>
      <c r="Y669" s="81"/>
      <c r="Z669" s="81"/>
      <c r="AA669" s="81"/>
      <c r="AB669" s="81"/>
      <c r="AC669" s="81"/>
      <c r="AD669" s="81"/>
      <c r="AE669" s="81"/>
      <c r="AF669" s="81"/>
      <c r="AG669" s="81"/>
      <c r="AH669" s="81"/>
      <c r="AI669" s="81"/>
      <c r="AJ669" s="81"/>
      <c r="AK669" s="81"/>
      <c r="AL669" s="81"/>
      <c r="AM669" s="81"/>
      <c r="AN669" s="81"/>
      <c r="AO669" s="81"/>
      <c r="AP669" s="81"/>
      <c r="AQ669" s="81"/>
      <c r="AR669" s="81"/>
      <c r="AS669" s="81"/>
      <c r="AT669" s="81"/>
      <c r="AU669" s="81"/>
      <c r="AV669" s="81"/>
      <c r="AW669" s="81"/>
      <c r="AX669" s="81"/>
      <c r="AY669" s="81"/>
      <c r="AZ669" s="81"/>
      <c r="BA669" s="81"/>
      <c r="BB669" s="81"/>
      <c r="BC669" s="81"/>
      <c r="BD669" s="81"/>
    </row>
    <row r="670" spans="1:56" s="2" customFormat="1" ht="12.75" customHeight="1" x14ac:dyDescent="0.2">
      <c r="A670" s="61">
        <v>1</v>
      </c>
      <c r="B670" s="64" t="s">
        <v>662</v>
      </c>
      <c r="C670" s="66">
        <f t="shared" ref="C670:C675" si="64">D670+E670+F670+G670+H670+I670+K670+M670+O670+Q670+R670+T670+U670+S670</f>
        <v>104671</v>
      </c>
      <c r="D670" s="66"/>
      <c r="E670" s="66"/>
      <c r="F670" s="66"/>
      <c r="G670" s="66"/>
      <c r="H670" s="66"/>
      <c r="I670" s="66"/>
      <c r="J670" s="66"/>
      <c r="K670" s="66"/>
      <c r="L670" s="66"/>
      <c r="M670" s="66"/>
      <c r="N670" s="66"/>
      <c r="O670" s="66"/>
      <c r="P670" s="66"/>
      <c r="Q670" s="66"/>
      <c r="R670" s="66"/>
      <c r="S670" s="66"/>
      <c r="T670" s="66">
        <v>104671</v>
      </c>
      <c r="U670" s="66"/>
      <c r="V670" s="61">
        <v>2021</v>
      </c>
    </row>
    <row r="671" spans="1:56" s="2" customFormat="1" ht="12.75" customHeight="1" x14ac:dyDescent="0.2">
      <c r="A671" s="61">
        <v>2</v>
      </c>
      <c r="B671" s="64" t="s">
        <v>663</v>
      </c>
      <c r="C671" s="66">
        <f t="shared" si="64"/>
        <v>114207</v>
      </c>
      <c r="D671" s="66"/>
      <c r="E671" s="66"/>
      <c r="F671" s="66"/>
      <c r="G671" s="66"/>
      <c r="H671" s="66"/>
      <c r="I671" s="66"/>
      <c r="J671" s="66"/>
      <c r="K671" s="66"/>
      <c r="L671" s="66"/>
      <c r="M671" s="66"/>
      <c r="N671" s="66"/>
      <c r="O671" s="66"/>
      <c r="P671" s="66"/>
      <c r="Q671" s="66"/>
      <c r="R671" s="66"/>
      <c r="S671" s="66"/>
      <c r="T671" s="66">
        <v>114207</v>
      </c>
      <c r="U671" s="66"/>
      <c r="V671" s="61">
        <v>2021</v>
      </c>
    </row>
    <row r="672" spans="1:56" s="2" customFormat="1" ht="12.75" customHeight="1" x14ac:dyDescent="0.2">
      <c r="A672" s="61">
        <v>3</v>
      </c>
      <c r="B672" s="64" t="s">
        <v>664</v>
      </c>
      <c r="C672" s="66">
        <f t="shared" si="64"/>
        <v>67364</v>
      </c>
      <c r="D672" s="66"/>
      <c r="E672" s="66"/>
      <c r="F672" s="66"/>
      <c r="G672" s="66"/>
      <c r="H672" s="66"/>
      <c r="I672" s="66"/>
      <c r="J672" s="66"/>
      <c r="K672" s="66"/>
      <c r="L672" s="66"/>
      <c r="M672" s="66"/>
      <c r="N672" s="66"/>
      <c r="O672" s="66"/>
      <c r="P672" s="66"/>
      <c r="Q672" s="66"/>
      <c r="R672" s="66"/>
      <c r="S672" s="66"/>
      <c r="T672" s="66">
        <v>67364</v>
      </c>
      <c r="U672" s="66"/>
      <c r="V672" s="61">
        <v>2021</v>
      </c>
    </row>
    <row r="673" spans="1:56" s="2" customFormat="1" ht="12.75" customHeight="1" x14ac:dyDescent="0.2">
      <c r="A673" s="61">
        <v>4</v>
      </c>
      <c r="B673" s="64" t="s">
        <v>641</v>
      </c>
      <c r="C673" s="66">
        <f t="shared" si="64"/>
        <v>7296025.6699999999</v>
      </c>
      <c r="D673" s="123">
        <v>256894</v>
      </c>
      <c r="E673" s="122"/>
      <c r="F673" s="66"/>
      <c r="G673" s="122">
        <v>317143</v>
      </c>
      <c r="H673" s="66"/>
      <c r="I673" s="122">
        <v>171959</v>
      </c>
      <c r="J673" s="101"/>
      <c r="K673" s="66"/>
      <c r="L673" s="66">
        <v>340</v>
      </c>
      <c r="M673" s="122">
        <v>2977666</v>
      </c>
      <c r="N673" s="66"/>
      <c r="O673" s="66"/>
      <c r="P673" s="66">
        <v>290</v>
      </c>
      <c r="Q673" s="122">
        <v>3419500</v>
      </c>
      <c r="R673" s="122"/>
      <c r="S673" s="66"/>
      <c r="T673" s="66"/>
      <c r="U673" s="123">
        <f>ROUND(0.0214*(D673+E673+F673+G673+H673+I673+M673+O673+R673+S673+Q673),2)</f>
        <v>152863.67000000001</v>
      </c>
      <c r="V673" s="61">
        <v>2021</v>
      </c>
    </row>
    <row r="674" spans="1:56" s="2" customFormat="1" ht="12.75" customHeight="1" x14ac:dyDescent="0.2">
      <c r="A674" s="61">
        <v>5</v>
      </c>
      <c r="B674" s="64" t="s">
        <v>638</v>
      </c>
      <c r="C674" s="66">
        <f t="shared" si="64"/>
        <v>10689229.640000001</v>
      </c>
      <c r="D674" s="123">
        <v>499374</v>
      </c>
      <c r="E674" s="122"/>
      <c r="F674" s="66"/>
      <c r="G674" s="122"/>
      <c r="H674" s="66"/>
      <c r="I674" s="122"/>
      <c r="J674" s="101"/>
      <c r="K674" s="66"/>
      <c r="L674" s="66">
        <v>474</v>
      </c>
      <c r="M674" s="122">
        <v>4376202.25</v>
      </c>
      <c r="N674" s="66"/>
      <c r="O674" s="66"/>
      <c r="P674" s="66">
        <v>540</v>
      </c>
      <c r="Q674" s="122">
        <v>5537524.3300000001</v>
      </c>
      <c r="R674" s="122"/>
      <c r="S674" s="66"/>
      <c r="T674" s="66"/>
      <c r="U674" s="123">
        <v>276129.06</v>
      </c>
      <c r="V674" s="61">
        <v>2021</v>
      </c>
    </row>
    <row r="675" spans="1:56" s="2" customFormat="1" ht="12.75" customHeight="1" x14ac:dyDescent="0.2">
      <c r="A675" s="61">
        <v>6</v>
      </c>
      <c r="B675" s="64" t="s">
        <v>665</v>
      </c>
      <c r="C675" s="66">
        <f t="shared" si="64"/>
        <v>10251067.9</v>
      </c>
      <c r="D675" s="66">
        <v>1610773</v>
      </c>
      <c r="E675" s="66">
        <v>4936931</v>
      </c>
      <c r="F675" s="66"/>
      <c r="G675" s="66">
        <v>1154443</v>
      </c>
      <c r="H675" s="66"/>
      <c r="I675" s="66">
        <v>1501044</v>
      </c>
      <c r="J675" s="101"/>
      <c r="K675" s="66"/>
      <c r="L675" s="66"/>
      <c r="M675" s="66"/>
      <c r="N675" s="66"/>
      <c r="O675" s="66"/>
      <c r="P675" s="66"/>
      <c r="Q675" s="66"/>
      <c r="R675" s="66"/>
      <c r="S675" s="66"/>
      <c r="T675" s="66">
        <v>857876.9</v>
      </c>
      <c r="U675" s="66">
        <v>190000</v>
      </c>
      <c r="V675" s="61">
        <v>2021</v>
      </c>
    </row>
    <row r="676" spans="1:56" s="130" customFormat="1" ht="12.75" customHeight="1" x14ac:dyDescent="0.2">
      <c r="A676" s="245" t="s">
        <v>666</v>
      </c>
      <c r="B676" s="245"/>
      <c r="C676" s="50">
        <f t="shared" ref="C676:U676" si="65">SUM(C670:C675)</f>
        <v>28522565.210000001</v>
      </c>
      <c r="D676" s="50">
        <f t="shared" si="65"/>
        <v>2367041</v>
      </c>
      <c r="E676" s="50">
        <f t="shared" si="65"/>
        <v>4936931</v>
      </c>
      <c r="F676" s="50">
        <f t="shared" si="65"/>
        <v>0</v>
      </c>
      <c r="G676" s="50">
        <f t="shared" si="65"/>
        <v>1471586</v>
      </c>
      <c r="H676" s="50">
        <f t="shared" si="65"/>
        <v>0</v>
      </c>
      <c r="I676" s="50">
        <f t="shared" si="65"/>
        <v>1673003</v>
      </c>
      <c r="J676" s="50">
        <f t="shared" si="65"/>
        <v>0</v>
      </c>
      <c r="K676" s="50">
        <f t="shared" si="65"/>
        <v>0</v>
      </c>
      <c r="L676" s="50">
        <f t="shared" si="65"/>
        <v>814</v>
      </c>
      <c r="M676" s="50">
        <f t="shared" si="65"/>
        <v>7353868.25</v>
      </c>
      <c r="N676" s="50">
        <f t="shared" si="65"/>
        <v>0</v>
      </c>
      <c r="O676" s="50">
        <f t="shared" si="65"/>
        <v>0</v>
      </c>
      <c r="P676" s="50">
        <f t="shared" si="65"/>
        <v>830</v>
      </c>
      <c r="Q676" s="50">
        <f t="shared" si="65"/>
        <v>8957024.3300000001</v>
      </c>
      <c r="R676" s="50">
        <f t="shared" si="65"/>
        <v>0</v>
      </c>
      <c r="S676" s="50">
        <f t="shared" si="65"/>
        <v>0</v>
      </c>
      <c r="T676" s="50">
        <f t="shared" si="65"/>
        <v>1144118.8999999999</v>
      </c>
      <c r="U676" s="50">
        <f t="shared" si="65"/>
        <v>618992.73</v>
      </c>
      <c r="V676" s="45"/>
      <c r="W676" s="81"/>
      <c r="X676" s="81"/>
      <c r="Y676" s="81"/>
      <c r="Z676" s="81"/>
      <c r="AA676" s="81"/>
      <c r="AB676" s="81"/>
      <c r="AC676" s="81"/>
      <c r="AD676" s="81"/>
      <c r="AE676" s="81"/>
      <c r="AF676" s="81"/>
      <c r="AG676" s="81"/>
      <c r="AH676" s="81"/>
      <c r="AI676" s="81"/>
      <c r="AJ676" s="81"/>
      <c r="AK676" s="81"/>
      <c r="AL676" s="81"/>
      <c r="AM676" s="81"/>
      <c r="AN676" s="81"/>
      <c r="AO676" s="81"/>
      <c r="AP676" s="81"/>
      <c r="AQ676" s="81"/>
      <c r="AR676" s="81"/>
      <c r="AS676" s="81"/>
      <c r="AT676" s="81"/>
      <c r="AU676" s="81"/>
      <c r="AV676" s="81"/>
      <c r="AW676" s="81"/>
      <c r="AX676" s="81"/>
      <c r="AY676" s="81"/>
      <c r="AZ676" s="81"/>
      <c r="BA676" s="81"/>
      <c r="BB676" s="81"/>
      <c r="BC676" s="81"/>
      <c r="BD676" s="81"/>
    </row>
    <row r="677" spans="1:56" s="131" customFormat="1" ht="12.75" customHeight="1" x14ac:dyDescent="0.2">
      <c r="A677" s="244" t="s">
        <v>667</v>
      </c>
      <c r="B677" s="244"/>
      <c r="C677" s="30">
        <f t="shared" ref="C677:U677" si="66">C639+C669+C676</f>
        <v>47981695.662200004</v>
      </c>
      <c r="D677" s="30">
        <f t="shared" si="66"/>
        <v>3479494.13</v>
      </c>
      <c r="E677" s="30">
        <f t="shared" si="66"/>
        <v>5281391.04</v>
      </c>
      <c r="F677" s="30">
        <f t="shared" si="66"/>
        <v>0</v>
      </c>
      <c r="G677" s="30">
        <f t="shared" si="66"/>
        <v>1806873.1400000001</v>
      </c>
      <c r="H677" s="30">
        <f t="shared" si="66"/>
        <v>0</v>
      </c>
      <c r="I677" s="30">
        <f t="shared" si="66"/>
        <v>1902790.29</v>
      </c>
      <c r="J677" s="30">
        <f t="shared" si="66"/>
        <v>0</v>
      </c>
      <c r="K677" s="30">
        <f t="shared" si="66"/>
        <v>0</v>
      </c>
      <c r="L677" s="30">
        <f t="shared" si="66"/>
        <v>2187</v>
      </c>
      <c r="M677" s="30">
        <f t="shared" si="66"/>
        <v>17624109.949999999</v>
      </c>
      <c r="N677" s="30">
        <f t="shared" si="66"/>
        <v>0</v>
      </c>
      <c r="O677" s="30">
        <f t="shared" si="66"/>
        <v>0</v>
      </c>
      <c r="P677" s="30">
        <f t="shared" si="66"/>
        <v>2017</v>
      </c>
      <c r="Q677" s="30">
        <f t="shared" si="66"/>
        <v>12646200.17</v>
      </c>
      <c r="R677" s="30">
        <f t="shared" si="66"/>
        <v>1575858.98</v>
      </c>
      <c r="S677" s="30">
        <f t="shared" si="66"/>
        <v>0</v>
      </c>
      <c r="T677" s="30">
        <f t="shared" si="66"/>
        <v>2647742.83</v>
      </c>
      <c r="U677" s="30">
        <f t="shared" si="66"/>
        <v>1017235.1322</v>
      </c>
      <c r="V677" s="29"/>
      <c r="W677" s="81"/>
      <c r="X677" s="81"/>
      <c r="Y677" s="81"/>
      <c r="Z677" s="81"/>
      <c r="AA677" s="81"/>
      <c r="AB677" s="81"/>
      <c r="AC677" s="81"/>
      <c r="AD677" s="81"/>
      <c r="AE677" s="81"/>
      <c r="AF677" s="81"/>
      <c r="AG677" s="81"/>
      <c r="AH677" s="81"/>
      <c r="AI677" s="81"/>
      <c r="AJ677" s="81"/>
      <c r="AK677" s="81"/>
      <c r="AL677" s="81"/>
      <c r="AM677" s="81"/>
      <c r="AN677" s="81"/>
      <c r="AO677" s="81"/>
      <c r="AP677" s="81"/>
      <c r="AQ677" s="81"/>
      <c r="AR677" s="81"/>
      <c r="AS677" s="81"/>
      <c r="AT677" s="81"/>
      <c r="AU677" s="81"/>
      <c r="AV677" s="81"/>
      <c r="AW677" s="81"/>
      <c r="AX677" s="81"/>
      <c r="AY677" s="81"/>
      <c r="AZ677" s="81"/>
      <c r="BA677" s="81"/>
      <c r="BB677" s="81"/>
      <c r="BC677" s="81"/>
      <c r="BD677" s="81"/>
    </row>
    <row r="678" spans="1:56" s="2" customFormat="1" ht="12.75" customHeight="1" x14ac:dyDescent="0.2">
      <c r="A678" s="256" t="s">
        <v>963</v>
      </c>
      <c r="B678" s="256"/>
      <c r="C678" s="66"/>
      <c r="D678" s="67"/>
      <c r="E678" s="67"/>
      <c r="F678" s="67"/>
      <c r="G678" s="67"/>
      <c r="H678" s="67"/>
      <c r="I678" s="67"/>
      <c r="J678" s="133"/>
      <c r="K678" s="133"/>
      <c r="L678" s="67"/>
      <c r="M678" s="67"/>
      <c r="N678" s="67"/>
      <c r="O678" s="66"/>
      <c r="P678" s="67"/>
      <c r="Q678" s="67"/>
      <c r="R678" s="67"/>
      <c r="S678" s="133"/>
      <c r="T678" s="67"/>
      <c r="U678" s="67"/>
      <c r="V678" s="61"/>
    </row>
    <row r="679" spans="1:56" s="2" customFormat="1" ht="12.75" customHeight="1" x14ac:dyDescent="0.2">
      <c r="A679" s="61">
        <v>1</v>
      </c>
      <c r="B679" s="64" t="s">
        <v>669</v>
      </c>
      <c r="C679" s="66">
        <f>'Раздел 1'!P679</f>
        <v>17783</v>
      </c>
      <c r="D679" s="66"/>
      <c r="E679" s="66"/>
      <c r="F679" s="66"/>
      <c r="G679" s="66"/>
      <c r="H679" s="66"/>
      <c r="I679" s="66"/>
      <c r="J679" s="66"/>
      <c r="K679" s="66"/>
      <c r="L679" s="66"/>
      <c r="M679" s="66"/>
      <c r="N679" s="66"/>
      <c r="O679" s="66"/>
      <c r="P679" s="66"/>
      <c r="Q679" s="66"/>
      <c r="R679" s="66"/>
      <c r="S679" s="66"/>
      <c r="T679" s="66">
        <v>17783</v>
      </c>
      <c r="U679" s="66"/>
      <c r="V679" s="61">
        <v>2019</v>
      </c>
    </row>
    <row r="680" spans="1:56" s="2" customFormat="1" ht="12.75" customHeight="1" x14ac:dyDescent="0.2">
      <c r="A680" s="61">
        <v>2</v>
      </c>
      <c r="B680" s="64" t="s">
        <v>670</v>
      </c>
      <c r="C680" s="66">
        <f>'Раздел 1'!P680</f>
        <v>22547</v>
      </c>
      <c r="D680" s="66"/>
      <c r="E680" s="66"/>
      <c r="F680" s="66"/>
      <c r="G680" s="66"/>
      <c r="H680" s="66"/>
      <c r="I680" s="66"/>
      <c r="J680" s="66"/>
      <c r="K680" s="66"/>
      <c r="L680" s="66"/>
      <c r="M680" s="66"/>
      <c r="N680" s="66"/>
      <c r="O680" s="66"/>
      <c r="P680" s="66"/>
      <c r="Q680" s="66"/>
      <c r="R680" s="66"/>
      <c r="S680" s="66"/>
      <c r="T680" s="66">
        <v>22547</v>
      </c>
      <c r="U680" s="66"/>
      <c r="V680" s="61">
        <v>2019</v>
      </c>
    </row>
    <row r="681" spans="1:56" s="2" customFormat="1" ht="12.75" customHeight="1" x14ac:dyDescent="0.2">
      <c r="A681" s="61">
        <v>3</v>
      </c>
      <c r="B681" s="64" t="s">
        <v>671</v>
      </c>
      <c r="C681" s="66">
        <f>'Раздел 1'!P681</f>
        <v>29850</v>
      </c>
      <c r="D681" s="66"/>
      <c r="E681" s="66"/>
      <c r="F681" s="66"/>
      <c r="G681" s="66"/>
      <c r="H681" s="66"/>
      <c r="I681" s="66"/>
      <c r="J681" s="66"/>
      <c r="K681" s="66"/>
      <c r="L681" s="66"/>
      <c r="M681" s="66"/>
      <c r="N681" s="66"/>
      <c r="O681" s="66"/>
      <c r="P681" s="66"/>
      <c r="Q681" s="66"/>
      <c r="R681" s="66"/>
      <c r="S681" s="66"/>
      <c r="T681" s="66">
        <v>29850</v>
      </c>
      <c r="U681" s="66"/>
      <c r="V681" s="61">
        <v>2019</v>
      </c>
    </row>
    <row r="682" spans="1:56" s="2" customFormat="1" ht="12.75" customHeight="1" x14ac:dyDescent="0.2">
      <c r="A682" s="61">
        <v>4</v>
      </c>
      <c r="B682" s="64" t="s">
        <v>672</v>
      </c>
      <c r="C682" s="66">
        <f>'Раздел 1'!P682</f>
        <v>21264</v>
      </c>
      <c r="D682" s="66"/>
      <c r="E682" s="66"/>
      <c r="F682" s="66"/>
      <c r="G682" s="66"/>
      <c r="H682" s="66"/>
      <c r="I682" s="66"/>
      <c r="J682" s="66"/>
      <c r="K682" s="66"/>
      <c r="L682" s="66"/>
      <c r="M682" s="66"/>
      <c r="N682" s="66"/>
      <c r="O682" s="66"/>
      <c r="P682" s="66"/>
      <c r="Q682" s="66"/>
      <c r="R682" s="66"/>
      <c r="S682" s="66"/>
      <c r="T682" s="66">
        <v>21264</v>
      </c>
      <c r="U682" s="66"/>
      <c r="V682" s="61">
        <v>2019</v>
      </c>
    </row>
    <row r="683" spans="1:56" s="2" customFormat="1" ht="12.75" customHeight="1" x14ac:dyDescent="0.2">
      <c r="A683" s="61">
        <v>5</v>
      </c>
      <c r="B683" s="64" t="s">
        <v>673</v>
      </c>
      <c r="C683" s="66">
        <f>'Раздел 1'!P683</f>
        <v>19303</v>
      </c>
      <c r="D683" s="66"/>
      <c r="E683" s="66"/>
      <c r="F683" s="66"/>
      <c r="G683" s="66"/>
      <c r="H683" s="66"/>
      <c r="I683" s="66"/>
      <c r="J683" s="66"/>
      <c r="K683" s="66"/>
      <c r="L683" s="66"/>
      <c r="M683" s="66"/>
      <c r="N683" s="66"/>
      <c r="O683" s="66"/>
      <c r="P683" s="66"/>
      <c r="Q683" s="66"/>
      <c r="R683" s="66"/>
      <c r="S683" s="66"/>
      <c r="T683" s="66">
        <v>19303</v>
      </c>
      <c r="U683" s="66"/>
      <c r="V683" s="61">
        <v>2019</v>
      </c>
    </row>
    <row r="684" spans="1:56" s="2" customFormat="1" ht="12.75" customHeight="1" x14ac:dyDescent="0.2">
      <c r="A684" s="61">
        <v>6</v>
      </c>
      <c r="B684" s="64" t="s">
        <v>674</v>
      </c>
      <c r="C684" s="66">
        <f>'Раздел 1'!P684</f>
        <v>22547</v>
      </c>
      <c r="D684" s="66"/>
      <c r="E684" s="66"/>
      <c r="F684" s="66"/>
      <c r="G684" s="66"/>
      <c r="H684" s="66"/>
      <c r="I684" s="66"/>
      <c r="J684" s="66"/>
      <c r="K684" s="66"/>
      <c r="L684" s="66"/>
      <c r="M684" s="66"/>
      <c r="N684" s="66"/>
      <c r="O684" s="66"/>
      <c r="P684" s="66"/>
      <c r="Q684" s="66"/>
      <c r="R684" s="66"/>
      <c r="S684" s="66"/>
      <c r="T684" s="66">
        <v>22547</v>
      </c>
      <c r="U684" s="66"/>
      <c r="V684" s="61">
        <v>2019</v>
      </c>
    </row>
    <row r="685" spans="1:56" s="2" customFormat="1" ht="12.75" customHeight="1" x14ac:dyDescent="0.2">
      <c r="A685" s="61">
        <v>7</v>
      </c>
      <c r="B685" s="64" t="s">
        <v>675</v>
      </c>
      <c r="C685" s="66">
        <f>'Раздел 1'!P685</f>
        <v>310707.28000000003</v>
      </c>
      <c r="D685" s="66"/>
      <c r="E685" s="66"/>
      <c r="F685" s="66"/>
      <c r="G685" s="66"/>
      <c r="H685" s="66"/>
      <c r="I685" s="66"/>
      <c r="J685" s="66"/>
      <c r="K685" s="66"/>
      <c r="L685" s="66"/>
      <c r="M685" s="66"/>
      <c r="N685" s="66"/>
      <c r="O685" s="66"/>
      <c r="P685" s="66"/>
      <c r="Q685" s="66"/>
      <c r="R685" s="66"/>
      <c r="S685" s="66"/>
      <c r="T685" s="66">
        <v>310707.28000000003</v>
      </c>
      <c r="U685" s="66"/>
      <c r="V685" s="61">
        <v>2019</v>
      </c>
    </row>
    <row r="686" spans="1:56" s="2" customFormat="1" ht="12.75" customHeight="1" x14ac:dyDescent="0.2">
      <c r="A686" s="61">
        <v>8</v>
      </c>
      <c r="B686" s="64" t="s">
        <v>676</v>
      </c>
      <c r="C686" s="66">
        <f>'Раздел 1'!P686</f>
        <v>22981</v>
      </c>
      <c r="D686" s="66"/>
      <c r="E686" s="66"/>
      <c r="F686" s="66"/>
      <c r="G686" s="66"/>
      <c r="H686" s="66"/>
      <c r="I686" s="66"/>
      <c r="J686" s="66"/>
      <c r="K686" s="66"/>
      <c r="L686" s="66"/>
      <c r="M686" s="66"/>
      <c r="N686" s="66"/>
      <c r="O686" s="66"/>
      <c r="P686" s="66"/>
      <c r="Q686" s="66"/>
      <c r="R686" s="66"/>
      <c r="S686" s="66"/>
      <c r="T686" s="66">
        <v>22981</v>
      </c>
      <c r="U686" s="66"/>
      <c r="V686" s="61">
        <v>2019</v>
      </c>
    </row>
    <row r="687" spans="1:56" s="2" customFormat="1" ht="12.75" customHeight="1" x14ac:dyDescent="0.2">
      <c r="A687" s="61">
        <v>9</v>
      </c>
      <c r="B687" s="64" t="s">
        <v>677</v>
      </c>
      <c r="C687" s="66">
        <f>'Раздел 1'!P687</f>
        <v>25155</v>
      </c>
      <c r="D687" s="66"/>
      <c r="E687" s="66"/>
      <c r="F687" s="66"/>
      <c r="G687" s="66"/>
      <c r="H687" s="66"/>
      <c r="I687" s="66"/>
      <c r="J687" s="66"/>
      <c r="K687" s="66"/>
      <c r="L687" s="66"/>
      <c r="M687" s="66"/>
      <c r="N687" s="66"/>
      <c r="O687" s="66"/>
      <c r="P687" s="66"/>
      <c r="Q687" s="66"/>
      <c r="R687" s="66"/>
      <c r="S687" s="66"/>
      <c r="T687" s="66">
        <v>25155</v>
      </c>
      <c r="U687" s="66"/>
      <c r="V687" s="61">
        <v>2019</v>
      </c>
    </row>
    <row r="688" spans="1:56" s="2" customFormat="1" ht="12.75" customHeight="1" x14ac:dyDescent="0.2">
      <c r="A688" s="61">
        <v>10</v>
      </c>
      <c r="B688" s="64" t="s">
        <v>678</v>
      </c>
      <c r="C688" s="66">
        <f>'Раздел 1'!P688</f>
        <v>25155</v>
      </c>
      <c r="D688" s="66"/>
      <c r="E688" s="66"/>
      <c r="F688" s="66"/>
      <c r="G688" s="66"/>
      <c r="H688" s="66"/>
      <c r="I688" s="66"/>
      <c r="J688" s="66"/>
      <c r="K688" s="66"/>
      <c r="L688" s="66"/>
      <c r="M688" s="66"/>
      <c r="N688" s="66"/>
      <c r="O688" s="66"/>
      <c r="P688" s="66"/>
      <c r="Q688" s="66"/>
      <c r="R688" s="66"/>
      <c r="S688" s="66"/>
      <c r="T688" s="66">
        <v>25155</v>
      </c>
      <c r="U688" s="66"/>
      <c r="V688" s="61">
        <v>2019</v>
      </c>
    </row>
    <row r="689" spans="1:56" s="2" customFormat="1" ht="12.75" customHeight="1" x14ac:dyDescent="0.2">
      <c r="A689" s="61">
        <v>11</v>
      </c>
      <c r="B689" s="64" t="s">
        <v>679</v>
      </c>
      <c r="C689" s="66">
        <f>'Раздел 1'!P689</f>
        <v>35661</v>
      </c>
      <c r="D689" s="66"/>
      <c r="E689" s="66"/>
      <c r="F689" s="66"/>
      <c r="G689" s="66"/>
      <c r="H689" s="66"/>
      <c r="I689" s="66"/>
      <c r="J689" s="66"/>
      <c r="K689" s="66"/>
      <c r="L689" s="66"/>
      <c r="M689" s="66"/>
      <c r="N689" s="66"/>
      <c r="O689" s="66"/>
      <c r="P689" s="66"/>
      <c r="Q689" s="66"/>
      <c r="R689" s="66"/>
      <c r="S689" s="66"/>
      <c r="T689" s="66">
        <v>35661</v>
      </c>
      <c r="U689" s="66"/>
      <c r="V689" s="61">
        <v>2019</v>
      </c>
    </row>
    <row r="690" spans="1:56" s="2" customFormat="1" ht="12.75" customHeight="1" x14ac:dyDescent="0.2">
      <c r="A690" s="61">
        <v>12</v>
      </c>
      <c r="B690" s="64" t="s">
        <v>680</v>
      </c>
      <c r="C690" s="66">
        <f>'Раздел 1'!P690</f>
        <v>35661</v>
      </c>
      <c r="D690" s="66"/>
      <c r="E690" s="66"/>
      <c r="F690" s="66"/>
      <c r="G690" s="66"/>
      <c r="H690" s="66"/>
      <c r="I690" s="66"/>
      <c r="J690" s="66"/>
      <c r="K690" s="66"/>
      <c r="L690" s="66"/>
      <c r="M690" s="66"/>
      <c r="N690" s="66"/>
      <c r="O690" s="66"/>
      <c r="P690" s="66"/>
      <c r="Q690" s="66"/>
      <c r="R690" s="66"/>
      <c r="S690" s="66"/>
      <c r="T690" s="66">
        <v>35661</v>
      </c>
      <c r="U690" s="66"/>
      <c r="V690" s="61">
        <v>2019</v>
      </c>
    </row>
    <row r="691" spans="1:56" s="2" customFormat="1" ht="12.75" customHeight="1" x14ac:dyDescent="0.2">
      <c r="A691" s="61">
        <v>13</v>
      </c>
      <c r="B691" s="64" t="s">
        <v>681</v>
      </c>
      <c r="C691" s="66">
        <f>'Раздел 1'!P691</f>
        <v>36969</v>
      </c>
      <c r="D691" s="66"/>
      <c r="E691" s="66"/>
      <c r="F691" s="66"/>
      <c r="G691" s="66"/>
      <c r="H691" s="66"/>
      <c r="I691" s="66"/>
      <c r="J691" s="66"/>
      <c r="K691" s="66"/>
      <c r="L691" s="66"/>
      <c r="M691" s="66"/>
      <c r="N691" s="66"/>
      <c r="O691" s="66"/>
      <c r="P691" s="66"/>
      <c r="Q691" s="66"/>
      <c r="R691" s="66"/>
      <c r="S691" s="66"/>
      <c r="T691" s="66">
        <v>36969</v>
      </c>
      <c r="U691" s="66"/>
      <c r="V691" s="61">
        <v>2019</v>
      </c>
    </row>
    <row r="692" spans="1:56" s="2" customFormat="1" ht="12.75" customHeight="1" x14ac:dyDescent="0.2">
      <c r="A692" s="61">
        <v>14</v>
      </c>
      <c r="B692" s="64" t="s">
        <v>682</v>
      </c>
      <c r="C692" s="66">
        <f>'Раздел 1'!P692</f>
        <v>21264</v>
      </c>
      <c r="D692" s="66"/>
      <c r="E692" s="66"/>
      <c r="F692" s="66"/>
      <c r="G692" s="66"/>
      <c r="H692" s="66"/>
      <c r="I692" s="66"/>
      <c r="J692" s="66"/>
      <c r="K692" s="66"/>
      <c r="L692" s="66"/>
      <c r="M692" s="66"/>
      <c r="N692" s="66"/>
      <c r="O692" s="66"/>
      <c r="P692" s="66"/>
      <c r="Q692" s="66"/>
      <c r="R692" s="66"/>
      <c r="S692" s="66"/>
      <c r="T692" s="66">
        <v>21264</v>
      </c>
      <c r="U692" s="66"/>
      <c r="V692" s="61">
        <v>2019</v>
      </c>
    </row>
    <row r="693" spans="1:56" s="2" customFormat="1" ht="12.75" customHeight="1" x14ac:dyDescent="0.2">
      <c r="A693" s="61">
        <v>15</v>
      </c>
      <c r="B693" s="64" t="s">
        <v>683</v>
      </c>
      <c r="C693" s="66">
        <f>'Раздел 1'!P693</f>
        <v>2884989.69</v>
      </c>
      <c r="D693" s="66"/>
      <c r="E693" s="66">
        <v>400000</v>
      </c>
      <c r="F693" s="66"/>
      <c r="G693" s="66"/>
      <c r="H693" s="66"/>
      <c r="I693" s="66"/>
      <c r="J693" s="66"/>
      <c r="K693" s="66"/>
      <c r="L693" s="66"/>
      <c r="M693" s="66"/>
      <c r="N693" s="66"/>
      <c r="O693" s="66"/>
      <c r="P693" s="66">
        <v>1301.5</v>
      </c>
      <c r="Q693" s="66">
        <v>2476429.69</v>
      </c>
      <c r="R693" s="66"/>
      <c r="S693" s="66"/>
      <c r="T693" s="66"/>
      <c r="U693" s="66">
        <f>0.0214*(D693+E693+F693+G693+H693+I693+M693+O693+R693)</f>
        <v>8560</v>
      </c>
      <c r="V693" s="61">
        <v>2019</v>
      </c>
    </row>
    <row r="694" spans="1:56" s="2" customFormat="1" ht="12.75" customHeight="1" x14ac:dyDescent="0.2">
      <c r="A694" s="61">
        <v>16</v>
      </c>
      <c r="B694" s="64" t="s">
        <v>685</v>
      </c>
      <c r="C694" s="66">
        <f>'Раздел 1'!P694</f>
        <v>284248.38</v>
      </c>
      <c r="D694" s="66"/>
      <c r="E694" s="66"/>
      <c r="F694" s="66"/>
      <c r="G694" s="66"/>
      <c r="H694" s="66"/>
      <c r="I694" s="66"/>
      <c r="J694" s="66"/>
      <c r="K694" s="66"/>
      <c r="L694" s="66"/>
      <c r="M694" s="66"/>
      <c r="N694" s="66"/>
      <c r="O694" s="66"/>
      <c r="P694" s="66"/>
      <c r="Q694" s="66"/>
      <c r="R694" s="66"/>
      <c r="S694" s="66"/>
      <c r="T694" s="66">
        <v>284248.38</v>
      </c>
      <c r="U694" s="66"/>
      <c r="V694" s="61">
        <v>2019</v>
      </c>
    </row>
    <row r="695" spans="1:56" s="130" customFormat="1" ht="12.75" customHeight="1" x14ac:dyDescent="0.2">
      <c r="A695" s="245" t="s">
        <v>686</v>
      </c>
      <c r="B695" s="245"/>
      <c r="C695" s="50">
        <f t="shared" ref="C695:U695" si="67">SUM(C679:C694)</f>
        <v>3816085.3499999996</v>
      </c>
      <c r="D695" s="50">
        <f t="shared" si="67"/>
        <v>0</v>
      </c>
      <c r="E695" s="50">
        <f t="shared" si="67"/>
        <v>400000</v>
      </c>
      <c r="F695" s="50">
        <f t="shared" si="67"/>
        <v>0</v>
      </c>
      <c r="G695" s="50">
        <f t="shared" si="67"/>
        <v>0</v>
      </c>
      <c r="H695" s="50">
        <f t="shared" si="67"/>
        <v>0</v>
      </c>
      <c r="I695" s="50">
        <f t="shared" si="67"/>
        <v>0</v>
      </c>
      <c r="J695" s="50">
        <f t="shared" si="67"/>
        <v>0</v>
      </c>
      <c r="K695" s="50">
        <f t="shared" si="67"/>
        <v>0</v>
      </c>
      <c r="L695" s="50">
        <f t="shared" si="67"/>
        <v>0</v>
      </c>
      <c r="M695" s="50">
        <f t="shared" si="67"/>
        <v>0</v>
      </c>
      <c r="N695" s="50">
        <f t="shared" si="67"/>
        <v>0</v>
      </c>
      <c r="O695" s="50">
        <f t="shared" si="67"/>
        <v>0</v>
      </c>
      <c r="P695" s="50">
        <f t="shared" si="67"/>
        <v>1301.5</v>
      </c>
      <c r="Q695" s="50">
        <f t="shared" si="67"/>
        <v>2476429.69</v>
      </c>
      <c r="R695" s="50">
        <f t="shared" si="67"/>
        <v>0</v>
      </c>
      <c r="S695" s="50">
        <f t="shared" si="67"/>
        <v>0</v>
      </c>
      <c r="T695" s="50">
        <f t="shared" si="67"/>
        <v>931095.66</v>
      </c>
      <c r="U695" s="50">
        <f t="shared" si="67"/>
        <v>8560</v>
      </c>
      <c r="V695" s="45"/>
      <c r="W695" s="81"/>
      <c r="X695" s="81"/>
      <c r="Y695" s="81"/>
      <c r="Z695" s="81"/>
      <c r="AA695" s="81"/>
      <c r="AB695" s="81"/>
      <c r="AC695" s="81"/>
      <c r="AD695" s="81"/>
      <c r="AE695" s="81"/>
      <c r="AF695" s="81"/>
      <c r="AG695" s="81"/>
      <c r="AH695" s="81"/>
      <c r="AI695" s="81"/>
      <c r="AJ695" s="81"/>
      <c r="AK695" s="81"/>
      <c r="AL695" s="81"/>
      <c r="AM695" s="81"/>
      <c r="AN695" s="81"/>
      <c r="AO695" s="81"/>
      <c r="AP695" s="81"/>
      <c r="AQ695" s="81"/>
      <c r="AR695" s="81"/>
      <c r="AS695" s="81"/>
      <c r="AT695" s="81"/>
      <c r="AU695" s="81"/>
      <c r="AV695" s="81"/>
      <c r="AW695" s="81"/>
      <c r="AX695" s="81"/>
      <c r="AY695" s="81"/>
      <c r="AZ695" s="81"/>
      <c r="BA695" s="81"/>
      <c r="BB695" s="81"/>
      <c r="BC695" s="81"/>
      <c r="BD695" s="81"/>
    </row>
    <row r="696" spans="1:56" s="2" customFormat="1" ht="12.75" customHeight="1" x14ac:dyDescent="0.2">
      <c r="A696" s="61">
        <v>1</v>
      </c>
      <c r="B696" s="64" t="s">
        <v>687</v>
      </c>
      <c r="C696" s="66">
        <f>D696+E696+F696+G696+H696+I696+K696+M696+O696+Q696+R696+T696+U696+S696</f>
        <v>15425</v>
      </c>
      <c r="D696" s="66"/>
      <c r="E696" s="66"/>
      <c r="F696" s="66"/>
      <c r="G696" s="66"/>
      <c r="H696" s="66"/>
      <c r="I696" s="66"/>
      <c r="J696" s="66"/>
      <c r="K696" s="66"/>
      <c r="L696" s="66"/>
      <c r="M696" s="66"/>
      <c r="N696" s="66"/>
      <c r="O696" s="66"/>
      <c r="P696" s="66"/>
      <c r="Q696" s="66"/>
      <c r="R696" s="66"/>
      <c r="S696" s="66"/>
      <c r="T696" s="66">
        <v>15425</v>
      </c>
      <c r="U696" s="66"/>
      <c r="V696" s="61">
        <v>2020</v>
      </c>
    </row>
    <row r="697" spans="1:56" s="2" customFormat="1" ht="12.75" customHeight="1" x14ac:dyDescent="0.2">
      <c r="A697" s="61">
        <v>2</v>
      </c>
      <c r="B697" s="64" t="s">
        <v>675</v>
      </c>
      <c r="C697" s="66">
        <f>D697+E697+F697+G697+H697+I697+K697+M697+O697+Q697+R697+T697+U697+S697</f>
        <v>719705.33</v>
      </c>
      <c r="D697" s="66">
        <v>704626.33</v>
      </c>
      <c r="E697" s="66"/>
      <c r="F697" s="66"/>
      <c r="G697" s="66"/>
      <c r="H697" s="66"/>
      <c r="I697" s="66"/>
      <c r="J697" s="66"/>
      <c r="K697" s="66"/>
      <c r="L697" s="66"/>
      <c r="M697" s="66"/>
      <c r="N697" s="66"/>
      <c r="O697" s="66"/>
      <c r="P697" s="66"/>
      <c r="Q697" s="66"/>
      <c r="R697" s="66"/>
      <c r="S697" s="66"/>
      <c r="T697" s="66"/>
      <c r="U697" s="66">
        <v>15079</v>
      </c>
      <c r="V697" s="61">
        <v>2020</v>
      </c>
    </row>
    <row r="698" spans="1:56" s="130" customFormat="1" ht="12.75" customHeight="1" x14ac:dyDescent="0.2">
      <c r="A698" s="245" t="s">
        <v>688</v>
      </c>
      <c r="B698" s="245"/>
      <c r="C698" s="50">
        <f t="shared" ref="C698:U698" si="68">SUM(C696:C697)</f>
        <v>735130.33</v>
      </c>
      <c r="D698" s="50">
        <f t="shared" si="68"/>
        <v>704626.33</v>
      </c>
      <c r="E698" s="50">
        <f t="shared" si="68"/>
        <v>0</v>
      </c>
      <c r="F698" s="50">
        <f t="shared" si="68"/>
        <v>0</v>
      </c>
      <c r="G698" s="50">
        <f t="shared" si="68"/>
        <v>0</v>
      </c>
      <c r="H698" s="50">
        <f t="shared" si="68"/>
        <v>0</v>
      </c>
      <c r="I698" s="50">
        <f t="shared" si="68"/>
        <v>0</v>
      </c>
      <c r="J698" s="50">
        <f t="shared" si="68"/>
        <v>0</v>
      </c>
      <c r="K698" s="50">
        <f t="shared" si="68"/>
        <v>0</v>
      </c>
      <c r="L698" s="50">
        <f t="shared" si="68"/>
        <v>0</v>
      </c>
      <c r="M698" s="50">
        <f t="shared" si="68"/>
        <v>0</v>
      </c>
      <c r="N698" s="50">
        <f t="shared" si="68"/>
        <v>0</v>
      </c>
      <c r="O698" s="50">
        <f t="shared" si="68"/>
        <v>0</v>
      </c>
      <c r="P698" s="50">
        <f t="shared" si="68"/>
        <v>0</v>
      </c>
      <c r="Q698" s="50">
        <f t="shared" si="68"/>
        <v>0</v>
      </c>
      <c r="R698" s="50">
        <f t="shared" si="68"/>
        <v>0</v>
      </c>
      <c r="S698" s="50">
        <f t="shared" si="68"/>
        <v>0</v>
      </c>
      <c r="T698" s="50">
        <f t="shared" si="68"/>
        <v>15425</v>
      </c>
      <c r="U698" s="50">
        <f t="shared" si="68"/>
        <v>15079</v>
      </c>
      <c r="V698" s="45"/>
      <c r="W698" s="81"/>
      <c r="X698" s="81"/>
      <c r="Y698" s="81"/>
      <c r="Z698" s="81"/>
      <c r="AA698" s="81"/>
      <c r="AB698" s="81"/>
      <c r="AC698" s="81"/>
      <c r="AD698" s="81"/>
      <c r="AE698" s="81"/>
      <c r="AF698" s="81"/>
      <c r="AG698" s="81"/>
      <c r="AH698" s="81"/>
      <c r="AI698" s="81"/>
      <c r="AJ698" s="81"/>
      <c r="AK698" s="81"/>
      <c r="AL698" s="81"/>
      <c r="AM698" s="81"/>
      <c r="AN698" s="81"/>
      <c r="AO698" s="81"/>
      <c r="AP698" s="81"/>
      <c r="AQ698" s="81"/>
      <c r="AR698" s="81"/>
      <c r="AS698" s="81"/>
      <c r="AT698" s="81"/>
      <c r="AU698" s="81"/>
      <c r="AV698" s="81"/>
      <c r="AW698" s="81"/>
      <c r="AX698" s="81"/>
      <c r="AY698" s="81"/>
      <c r="AZ698" s="81"/>
      <c r="BA698" s="81"/>
      <c r="BB698" s="81"/>
      <c r="BC698" s="81"/>
      <c r="BD698" s="81"/>
    </row>
    <row r="699" spans="1:56" s="2" customFormat="1" ht="12.75" customHeight="1" x14ac:dyDescent="0.2">
      <c r="A699" s="61">
        <v>1</v>
      </c>
      <c r="B699" s="64" t="s">
        <v>689</v>
      </c>
      <c r="C699" s="66">
        <f>'Раздел 1'!P699</f>
        <v>122564</v>
      </c>
      <c r="D699" s="66"/>
      <c r="E699" s="66"/>
      <c r="F699" s="66"/>
      <c r="G699" s="66"/>
      <c r="H699" s="66"/>
      <c r="I699" s="66"/>
      <c r="J699" s="66"/>
      <c r="K699" s="66"/>
      <c r="L699" s="66"/>
      <c r="M699" s="66"/>
      <c r="N699" s="66"/>
      <c r="O699" s="66"/>
      <c r="P699" s="66"/>
      <c r="Q699" s="66"/>
      <c r="R699" s="66"/>
      <c r="S699" s="66"/>
      <c r="T699" s="66">
        <v>122564</v>
      </c>
      <c r="U699" s="66"/>
      <c r="V699" s="61">
        <v>2021</v>
      </c>
    </row>
    <row r="700" spans="1:56" s="2" customFormat="1" ht="12.75" customHeight="1" x14ac:dyDescent="0.2">
      <c r="A700" s="61">
        <v>2</v>
      </c>
      <c r="B700" s="64" t="s">
        <v>690</v>
      </c>
      <c r="C700" s="66">
        <f>'Раздел 1'!P700</f>
        <v>118850</v>
      </c>
      <c r="D700" s="66"/>
      <c r="E700" s="66"/>
      <c r="F700" s="66"/>
      <c r="G700" s="66"/>
      <c r="H700" s="66"/>
      <c r="I700" s="66"/>
      <c r="J700" s="66"/>
      <c r="K700" s="66"/>
      <c r="L700" s="66"/>
      <c r="M700" s="66"/>
      <c r="N700" s="66"/>
      <c r="O700" s="66"/>
      <c r="P700" s="66"/>
      <c r="Q700" s="66"/>
      <c r="R700" s="66"/>
      <c r="S700" s="66"/>
      <c r="T700" s="66">
        <v>118850</v>
      </c>
      <c r="U700" s="66"/>
      <c r="V700" s="61">
        <v>2021</v>
      </c>
    </row>
    <row r="701" spans="1:56" s="2" customFormat="1" ht="12.75" customHeight="1" x14ac:dyDescent="0.2">
      <c r="A701" s="61">
        <v>3</v>
      </c>
      <c r="B701" s="64" t="s">
        <v>691</v>
      </c>
      <c r="C701" s="66">
        <f>'Раздел 1'!P701</f>
        <v>31840</v>
      </c>
      <c r="D701" s="66"/>
      <c r="E701" s="66"/>
      <c r="F701" s="66"/>
      <c r="G701" s="66"/>
      <c r="H701" s="66"/>
      <c r="I701" s="66"/>
      <c r="J701" s="66"/>
      <c r="K701" s="66"/>
      <c r="L701" s="66"/>
      <c r="M701" s="66"/>
      <c r="N701" s="66"/>
      <c r="O701" s="66"/>
      <c r="P701" s="66"/>
      <c r="Q701" s="66"/>
      <c r="R701" s="66"/>
      <c r="S701" s="66"/>
      <c r="T701" s="66">
        <v>31840</v>
      </c>
      <c r="U701" s="66"/>
      <c r="V701" s="61">
        <v>2021</v>
      </c>
    </row>
    <row r="702" spans="1:56" s="2" customFormat="1" ht="12.75" customHeight="1" x14ac:dyDescent="0.2">
      <c r="A702" s="61">
        <v>4</v>
      </c>
      <c r="B702" s="64" t="s">
        <v>693</v>
      </c>
      <c r="C702" s="66">
        <f>'Раздел 1'!P702</f>
        <v>122564</v>
      </c>
      <c r="D702" s="66"/>
      <c r="E702" s="66"/>
      <c r="F702" s="66"/>
      <c r="G702" s="66"/>
      <c r="H702" s="66"/>
      <c r="I702" s="66"/>
      <c r="J702" s="66"/>
      <c r="K702" s="66"/>
      <c r="L702" s="66"/>
      <c r="M702" s="66"/>
      <c r="N702" s="66"/>
      <c r="O702" s="66"/>
      <c r="P702" s="66"/>
      <c r="Q702" s="66"/>
      <c r="R702" s="66"/>
      <c r="S702" s="66"/>
      <c r="T702" s="66">
        <v>122564</v>
      </c>
      <c r="U702" s="66"/>
      <c r="V702" s="61">
        <v>2021</v>
      </c>
    </row>
    <row r="703" spans="1:56" s="2" customFormat="1" ht="12.75" customHeight="1" x14ac:dyDescent="0.2">
      <c r="A703" s="61">
        <v>5</v>
      </c>
      <c r="B703" s="64" t="s">
        <v>694</v>
      </c>
      <c r="C703" s="66">
        <f>'Раздел 1'!P703</f>
        <v>118850</v>
      </c>
      <c r="D703" s="66"/>
      <c r="E703" s="66"/>
      <c r="F703" s="66"/>
      <c r="G703" s="66"/>
      <c r="H703" s="66"/>
      <c r="I703" s="66"/>
      <c r="J703" s="66"/>
      <c r="K703" s="66"/>
      <c r="L703" s="66"/>
      <c r="M703" s="66"/>
      <c r="N703" s="66"/>
      <c r="O703" s="66"/>
      <c r="P703" s="66"/>
      <c r="Q703" s="66"/>
      <c r="R703" s="66"/>
      <c r="S703" s="66"/>
      <c r="T703" s="66">
        <v>118850</v>
      </c>
      <c r="U703" s="66"/>
      <c r="V703" s="61">
        <v>2021</v>
      </c>
    </row>
    <row r="704" spans="1:56" s="2" customFormat="1" ht="12.75" customHeight="1" x14ac:dyDescent="0.2">
      <c r="A704" s="61">
        <v>6</v>
      </c>
      <c r="B704" s="64" t="s">
        <v>695</v>
      </c>
      <c r="C704" s="66">
        <f>'Раздел 1'!P704</f>
        <v>220362</v>
      </c>
      <c r="D704" s="66"/>
      <c r="E704" s="66"/>
      <c r="F704" s="66"/>
      <c r="G704" s="66"/>
      <c r="H704" s="66"/>
      <c r="I704" s="66"/>
      <c r="J704" s="66"/>
      <c r="K704" s="66"/>
      <c r="L704" s="66"/>
      <c r="M704" s="66"/>
      <c r="N704" s="66"/>
      <c r="O704" s="66"/>
      <c r="P704" s="66"/>
      <c r="Q704" s="66"/>
      <c r="R704" s="66"/>
      <c r="S704" s="66"/>
      <c r="T704" s="66">
        <v>220362</v>
      </c>
      <c r="U704" s="66"/>
      <c r="V704" s="61">
        <v>2021</v>
      </c>
    </row>
    <row r="705" spans="1:56" s="2" customFormat="1" ht="12.75" customHeight="1" x14ac:dyDescent="0.2">
      <c r="A705" s="61">
        <v>7</v>
      </c>
      <c r="B705" s="64" t="s">
        <v>696</v>
      </c>
      <c r="C705" s="66">
        <f>'Раздел 1'!M705</f>
        <v>223630</v>
      </c>
      <c r="D705" s="66"/>
      <c r="E705" s="66"/>
      <c r="F705" s="66"/>
      <c r="G705" s="66"/>
      <c r="H705" s="66"/>
      <c r="I705" s="66"/>
      <c r="J705" s="66"/>
      <c r="K705" s="66"/>
      <c r="L705" s="66"/>
      <c r="M705" s="66"/>
      <c r="N705" s="66"/>
      <c r="O705" s="66"/>
      <c r="P705" s="66"/>
      <c r="Q705" s="66"/>
      <c r="R705" s="66"/>
      <c r="S705" s="66"/>
      <c r="T705" s="66">
        <v>223630</v>
      </c>
      <c r="U705" s="66"/>
      <c r="V705" s="61">
        <v>2021</v>
      </c>
    </row>
    <row r="706" spans="1:56" s="2" customFormat="1" ht="12.75" customHeight="1" x14ac:dyDescent="0.2">
      <c r="A706" s="61">
        <v>8</v>
      </c>
      <c r="B706" s="64" t="s">
        <v>697</v>
      </c>
      <c r="C706" s="66">
        <f>'Раздел 1'!M706</f>
        <v>92157.292799999996</v>
      </c>
      <c r="D706" s="66"/>
      <c r="E706" s="66"/>
      <c r="F706" s="66"/>
      <c r="G706" s="66"/>
      <c r="H706" s="66"/>
      <c r="I706" s="66"/>
      <c r="J706" s="66"/>
      <c r="K706" s="66"/>
      <c r="L706" s="66"/>
      <c r="M706" s="66"/>
      <c r="N706" s="66"/>
      <c r="O706" s="66"/>
      <c r="P706" s="66"/>
      <c r="Q706" s="66"/>
      <c r="R706" s="66"/>
      <c r="S706" s="66"/>
      <c r="T706" s="66">
        <v>92157.292799999996</v>
      </c>
      <c r="U706" s="66"/>
      <c r="V706" s="61">
        <v>2021</v>
      </c>
    </row>
    <row r="707" spans="1:56" s="2" customFormat="1" ht="12.75" customHeight="1" x14ac:dyDescent="0.2">
      <c r="A707" s="61">
        <v>9</v>
      </c>
      <c r="B707" s="64" t="s">
        <v>698</v>
      </c>
      <c r="C707" s="66">
        <f>'Раздел 1'!M707</f>
        <v>387656</v>
      </c>
      <c r="D707" s="66"/>
      <c r="E707" s="66"/>
      <c r="F707" s="66"/>
      <c r="G707" s="66"/>
      <c r="H707" s="66"/>
      <c r="I707" s="66"/>
      <c r="J707" s="66"/>
      <c r="K707" s="66"/>
      <c r="L707" s="66"/>
      <c r="M707" s="66"/>
      <c r="N707" s="66"/>
      <c r="O707" s="66"/>
      <c r="P707" s="66"/>
      <c r="Q707" s="66"/>
      <c r="R707" s="66"/>
      <c r="S707" s="66"/>
      <c r="T707" s="66">
        <v>387656</v>
      </c>
      <c r="U707" s="66"/>
      <c r="V707" s="61">
        <v>2021</v>
      </c>
    </row>
    <row r="708" spans="1:56" s="2" customFormat="1" ht="12.75" customHeight="1" x14ac:dyDescent="0.2">
      <c r="A708" s="61">
        <v>10</v>
      </c>
      <c r="B708" s="64" t="s">
        <v>699</v>
      </c>
      <c r="C708" s="66">
        <f>'Раздел 1'!M708</f>
        <v>393512</v>
      </c>
      <c r="D708" s="66"/>
      <c r="E708" s="66"/>
      <c r="F708" s="66"/>
      <c r="G708" s="66"/>
      <c r="H708" s="66"/>
      <c r="I708" s="66"/>
      <c r="J708" s="66"/>
      <c r="K708" s="66"/>
      <c r="L708" s="66"/>
      <c r="M708" s="66"/>
      <c r="N708" s="66"/>
      <c r="O708" s="66"/>
      <c r="P708" s="66"/>
      <c r="Q708" s="66"/>
      <c r="R708" s="66"/>
      <c r="S708" s="66"/>
      <c r="T708" s="66">
        <v>393512</v>
      </c>
      <c r="U708" s="66"/>
      <c r="V708" s="61">
        <v>2021</v>
      </c>
    </row>
    <row r="709" spans="1:56" s="2" customFormat="1" ht="12.75" customHeight="1" x14ac:dyDescent="0.2">
      <c r="A709" s="61">
        <v>11</v>
      </c>
      <c r="B709" s="64" t="s">
        <v>700</v>
      </c>
      <c r="C709" s="66">
        <f>'Раздел 1'!M709</f>
        <v>220362</v>
      </c>
      <c r="D709" s="66"/>
      <c r="E709" s="66"/>
      <c r="F709" s="66"/>
      <c r="G709" s="66"/>
      <c r="H709" s="66"/>
      <c r="I709" s="66"/>
      <c r="J709" s="66"/>
      <c r="K709" s="66"/>
      <c r="L709" s="66"/>
      <c r="M709" s="66"/>
      <c r="N709" s="66"/>
      <c r="O709" s="66"/>
      <c r="P709" s="66"/>
      <c r="Q709" s="66"/>
      <c r="R709" s="66"/>
      <c r="S709" s="66"/>
      <c r="T709" s="66">
        <v>220362</v>
      </c>
      <c r="U709" s="66"/>
      <c r="V709" s="61">
        <v>2021</v>
      </c>
    </row>
    <row r="710" spans="1:56" s="2" customFormat="1" ht="12.75" customHeight="1" x14ac:dyDescent="0.2">
      <c r="A710" s="61">
        <v>12</v>
      </c>
      <c r="B710" s="64" t="s">
        <v>701</v>
      </c>
      <c r="C710" s="66">
        <f>'Раздел 1'!M710</f>
        <v>196416</v>
      </c>
      <c r="D710" s="66"/>
      <c r="E710" s="66"/>
      <c r="F710" s="66"/>
      <c r="G710" s="66"/>
      <c r="H710" s="66"/>
      <c r="I710" s="66"/>
      <c r="J710" s="66"/>
      <c r="K710" s="66"/>
      <c r="L710" s="66"/>
      <c r="M710" s="66"/>
      <c r="N710" s="66"/>
      <c r="O710" s="66"/>
      <c r="P710" s="66"/>
      <c r="Q710" s="66"/>
      <c r="R710" s="66"/>
      <c r="S710" s="66"/>
      <c r="T710" s="66">
        <v>196416</v>
      </c>
      <c r="U710" s="66"/>
      <c r="V710" s="61">
        <v>2021</v>
      </c>
    </row>
    <row r="711" spans="1:56" s="2" customFormat="1" ht="12.75" customHeight="1" x14ac:dyDescent="0.2">
      <c r="A711" s="61">
        <v>13</v>
      </c>
      <c r="B711" s="64" t="s">
        <v>702</v>
      </c>
      <c r="C711" s="66">
        <f>'Раздел 1'!M711</f>
        <v>209683</v>
      </c>
      <c r="D711" s="66"/>
      <c r="E711" s="66"/>
      <c r="F711" s="66"/>
      <c r="G711" s="66"/>
      <c r="H711" s="66"/>
      <c r="I711" s="66"/>
      <c r="J711" s="66"/>
      <c r="K711" s="66"/>
      <c r="L711" s="66"/>
      <c r="M711" s="66"/>
      <c r="N711" s="66"/>
      <c r="O711" s="66"/>
      <c r="P711" s="66"/>
      <c r="Q711" s="66"/>
      <c r="R711" s="66"/>
      <c r="S711" s="66"/>
      <c r="T711" s="66">
        <v>209683</v>
      </c>
      <c r="U711" s="66"/>
      <c r="V711" s="61">
        <v>2021</v>
      </c>
    </row>
    <row r="712" spans="1:56" s="2" customFormat="1" ht="12.75" customHeight="1" x14ac:dyDescent="0.2">
      <c r="A712" s="61">
        <v>14</v>
      </c>
      <c r="B712" s="64" t="s">
        <v>703</v>
      </c>
      <c r="C712" s="66">
        <f>'Раздел 1'!M712</f>
        <v>205477</v>
      </c>
      <c r="D712" s="66"/>
      <c r="E712" s="66"/>
      <c r="F712" s="66"/>
      <c r="G712" s="66"/>
      <c r="H712" s="66"/>
      <c r="I712" s="66"/>
      <c r="J712" s="66"/>
      <c r="K712" s="66"/>
      <c r="L712" s="66"/>
      <c r="M712" s="66"/>
      <c r="N712" s="66"/>
      <c r="O712" s="66"/>
      <c r="P712" s="66"/>
      <c r="Q712" s="66"/>
      <c r="R712" s="66"/>
      <c r="S712" s="66"/>
      <c r="T712" s="66">
        <v>205477</v>
      </c>
      <c r="U712" s="66"/>
      <c r="V712" s="61">
        <v>2021</v>
      </c>
    </row>
    <row r="713" spans="1:56" s="2" customFormat="1" ht="12.75" customHeight="1" x14ac:dyDescent="0.2">
      <c r="A713" s="61">
        <v>15</v>
      </c>
      <c r="B713" s="64" t="s">
        <v>704</v>
      </c>
      <c r="C713" s="66">
        <f>'Раздел 1'!M713</f>
        <v>91251.251999999993</v>
      </c>
      <c r="D713" s="66"/>
      <c r="E713" s="66"/>
      <c r="F713" s="66"/>
      <c r="G713" s="66"/>
      <c r="H713" s="66"/>
      <c r="I713" s="66"/>
      <c r="J713" s="66"/>
      <c r="K713" s="66"/>
      <c r="L713" s="66"/>
      <c r="M713" s="66"/>
      <c r="N713" s="66"/>
      <c r="O713" s="66"/>
      <c r="P713" s="66"/>
      <c r="Q713" s="66"/>
      <c r="R713" s="66"/>
      <c r="S713" s="66"/>
      <c r="T713" s="66">
        <v>91251.251999999993</v>
      </c>
      <c r="U713" s="66"/>
      <c r="V713" s="61">
        <v>2021</v>
      </c>
    </row>
    <row r="714" spans="1:56" s="2" customFormat="1" ht="12.75" customHeight="1" x14ac:dyDescent="0.2">
      <c r="A714" s="61">
        <v>16</v>
      </c>
      <c r="B714" s="64" t="s">
        <v>705</v>
      </c>
      <c r="C714" s="66">
        <f>'Раздел 1'!M714</f>
        <v>92869</v>
      </c>
      <c r="D714" s="66"/>
      <c r="E714" s="66"/>
      <c r="F714" s="66"/>
      <c r="G714" s="66"/>
      <c r="H714" s="66"/>
      <c r="I714" s="66"/>
      <c r="J714" s="66"/>
      <c r="K714" s="66"/>
      <c r="L714" s="66"/>
      <c r="M714" s="66"/>
      <c r="N714" s="66"/>
      <c r="O714" s="66"/>
      <c r="P714" s="66"/>
      <c r="Q714" s="66"/>
      <c r="R714" s="66"/>
      <c r="S714" s="66"/>
      <c r="T714" s="66">
        <v>92869</v>
      </c>
      <c r="U714" s="66"/>
      <c r="V714" s="61">
        <v>2021</v>
      </c>
    </row>
    <row r="715" spans="1:56" s="2" customFormat="1" ht="12.75" customHeight="1" x14ac:dyDescent="0.2">
      <c r="A715" s="61">
        <v>17</v>
      </c>
      <c r="B715" s="64" t="s">
        <v>706</v>
      </c>
      <c r="C715" s="66">
        <f>'Раздел 1'!M715</f>
        <v>92998</v>
      </c>
      <c r="D715" s="66"/>
      <c r="E715" s="66"/>
      <c r="F715" s="66"/>
      <c r="G715" s="66"/>
      <c r="H715" s="66"/>
      <c r="I715" s="66"/>
      <c r="J715" s="66"/>
      <c r="K715" s="66"/>
      <c r="L715" s="66"/>
      <c r="M715" s="66"/>
      <c r="N715" s="66"/>
      <c r="O715" s="66"/>
      <c r="P715" s="66"/>
      <c r="Q715" s="66"/>
      <c r="R715" s="66"/>
      <c r="S715" s="66"/>
      <c r="T715" s="66">
        <v>92998</v>
      </c>
      <c r="U715" s="66"/>
      <c r="V715" s="61">
        <v>2021</v>
      </c>
    </row>
    <row r="716" spans="1:56" s="130" customFormat="1" ht="12.75" customHeight="1" x14ac:dyDescent="0.2">
      <c r="A716" s="245" t="s">
        <v>707</v>
      </c>
      <c r="B716" s="245"/>
      <c r="C716" s="50">
        <f t="shared" ref="C716:U716" si="69">SUM(C699:C715)</f>
        <v>2941041.5447999998</v>
      </c>
      <c r="D716" s="50">
        <f t="shared" si="69"/>
        <v>0</v>
      </c>
      <c r="E716" s="50">
        <f t="shared" si="69"/>
        <v>0</v>
      </c>
      <c r="F716" s="50">
        <f t="shared" si="69"/>
        <v>0</v>
      </c>
      <c r="G716" s="50">
        <f t="shared" si="69"/>
        <v>0</v>
      </c>
      <c r="H716" s="50">
        <f t="shared" si="69"/>
        <v>0</v>
      </c>
      <c r="I716" s="50">
        <f t="shared" si="69"/>
        <v>0</v>
      </c>
      <c r="J716" s="50">
        <f t="shared" si="69"/>
        <v>0</v>
      </c>
      <c r="K716" s="50">
        <f t="shared" si="69"/>
        <v>0</v>
      </c>
      <c r="L716" s="50">
        <f t="shared" si="69"/>
        <v>0</v>
      </c>
      <c r="M716" s="50">
        <f t="shared" si="69"/>
        <v>0</v>
      </c>
      <c r="N716" s="50">
        <f t="shared" si="69"/>
        <v>0</v>
      </c>
      <c r="O716" s="50">
        <f t="shared" si="69"/>
        <v>0</v>
      </c>
      <c r="P716" s="50">
        <f t="shared" si="69"/>
        <v>0</v>
      </c>
      <c r="Q716" s="50">
        <f t="shared" si="69"/>
        <v>0</v>
      </c>
      <c r="R716" s="50">
        <f t="shared" si="69"/>
        <v>0</v>
      </c>
      <c r="S716" s="50">
        <f t="shared" si="69"/>
        <v>0</v>
      </c>
      <c r="T716" s="50">
        <f t="shared" si="69"/>
        <v>2941041.5447999998</v>
      </c>
      <c r="U716" s="50">
        <f t="shared" si="69"/>
        <v>0</v>
      </c>
      <c r="V716" s="45"/>
      <c r="W716" s="81"/>
      <c r="X716" s="81"/>
      <c r="Y716" s="81"/>
      <c r="Z716" s="81"/>
      <c r="AA716" s="81"/>
      <c r="AB716" s="81"/>
      <c r="AC716" s="81"/>
      <c r="AD716" s="81"/>
      <c r="AE716" s="81"/>
      <c r="AF716" s="81"/>
      <c r="AG716" s="81"/>
      <c r="AH716" s="81"/>
      <c r="AI716" s="81"/>
      <c r="AJ716" s="81"/>
      <c r="AK716" s="81"/>
      <c r="AL716" s="81"/>
      <c r="AM716" s="81"/>
      <c r="AN716" s="81"/>
      <c r="AO716" s="81"/>
      <c r="AP716" s="81"/>
      <c r="AQ716" s="81"/>
      <c r="AR716" s="81"/>
      <c r="AS716" s="81"/>
      <c r="AT716" s="81"/>
      <c r="AU716" s="81"/>
      <c r="AV716" s="81"/>
      <c r="AW716" s="81"/>
      <c r="AX716" s="81"/>
      <c r="AY716" s="81"/>
      <c r="AZ716" s="81"/>
      <c r="BA716" s="81"/>
      <c r="BB716" s="81"/>
      <c r="BC716" s="81"/>
      <c r="BD716" s="81"/>
    </row>
    <row r="717" spans="1:56" s="131" customFormat="1" ht="12.75" customHeight="1" x14ac:dyDescent="0.2">
      <c r="A717" s="244" t="s">
        <v>708</v>
      </c>
      <c r="B717" s="244"/>
      <c r="C717" s="30">
        <f t="shared" ref="C717:U717" si="70">C695+C698+C716</f>
        <v>7492257.2248</v>
      </c>
      <c r="D717" s="30">
        <f t="shared" si="70"/>
        <v>704626.33</v>
      </c>
      <c r="E717" s="30">
        <f t="shared" si="70"/>
        <v>400000</v>
      </c>
      <c r="F717" s="30">
        <f t="shared" si="70"/>
        <v>0</v>
      </c>
      <c r="G717" s="30">
        <f t="shared" si="70"/>
        <v>0</v>
      </c>
      <c r="H717" s="30">
        <f t="shared" si="70"/>
        <v>0</v>
      </c>
      <c r="I717" s="30">
        <f t="shared" si="70"/>
        <v>0</v>
      </c>
      <c r="J717" s="30">
        <f t="shared" si="70"/>
        <v>0</v>
      </c>
      <c r="K717" s="30">
        <f t="shared" si="70"/>
        <v>0</v>
      </c>
      <c r="L717" s="30">
        <f t="shared" si="70"/>
        <v>0</v>
      </c>
      <c r="M717" s="30">
        <f t="shared" si="70"/>
        <v>0</v>
      </c>
      <c r="N717" s="30">
        <f t="shared" si="70"/>
        <v>0</v>
      </c>
      <c r="O717" s="30">
        <f t="shared" si="70"/>
        <v>0</v>
      </c>
      <c r="P717" s="30">
        <f t="shared" si="70"/>
        <v>1301.5</v>
      </c>
      <c r="Q717" s="30">
        <f t="shared" si="70"/>
        <v>2476429.69</v>
      </c>
      <c r="R717" s="30">
        <f t="shared" si="70"/>
        <v>0</v>
      </c>
      <c r="S717" s="30">
        <f t="shared" si="70"/>
        <v>0</v>
      </c>
      <c r="T717" s="30">
        <f t="shared" si="70"/>
        <v>3887562.2047999999</v>
      </c>
      <c r="U717" s="30">
        <f t="shared" si="70"/>
        <v>23639</v>
      </c>
      <c r="V717" s="29"/>
      <c r="W717" s="81"/>
      <c r="X717" s="81"/>
      <c r="Y717" s="81"/>
      <c r="Z717" s="81"/>
      <c r="AA717" s="81"/>
      <c r="AB717" s="81"/>
      <c r="AC717" s="81"/>
      <c r="AD717" s="81"/>
      <c r="AE717" s="81"/>
      <c r="AF717" s="81"/>
      <c r="AG717" s="81"/>
      <c r="AH717" s="81"/>
      <c r="AI717" s="81"/>
      <c r="AJ717" s="81"/>
      <c r="AK717" s="81"/>
      <c r="AL717" s="81"/>
      <c r="AM717" s="81"/>
      <c r="AN717" s="81"/>
      <c r="AO717" s="81"/>
      <c r="AP717" s="81"/>
      <c r="AQ717" s="81"/>
      <c r="AR717" s="81"/>
      <c r="AS717" s="81"/>
      <c r="AT717" s="81"/>
      <c r="AU717" s="81"/>
      <c r="AV717" s="81"/>
      <c r="AW717" s="81"/>
      <c r="AX717" s="81"/>
      <c r="AY717" s="81"/>
      <c r="AZ717" s="81"/>
      <c r="BA717" s="81"/>
      <c r="BB717" s="81"/>
      <c r="BC717" s="81"/>
      <c r="BD717" s="81"/>
    </row>
    <row r="718" spans="1:56" s="2" customFormat="1" ht="12.75" customHeight="1" x14ac:dyDescent="0.2">
      <c r="A718" s="256" t="s">
        <v>709</v>
      </c>
      <c r="B718" s="256"/>
      <c r="C718" s="66"/>
      <c r="D718" s="67"/>
      <c r="E718" s="67"/>
      <c r="F718" s="67"/>
      <c r="G718" s="67"/>
      <c r="H718" s="67"/>
      <c r="I718" s="67"/>
      <c r="J718" s="133"/>
      <c r="K718" s="133"/>
      <c r="L718" s="67"/>
      <c r="M718" s="67"/>
      <c r="N718" s="67"/>
      <c r="O718" s="66"/>
      <c r="P718" s="67"/>
      <c r="Q718" s="67"/>
      <c r="R718" s="67"/>
      <c r="S718" s="133"/>
      <c r="T718" s="67"/>
      <c r="U718" s="67"/>
      <c r="V718" s="61"/>
    </row>
    <row r="719" spans="1:56" s="2" customFormat="1" ht="12.75" customHeight="1" x14ac:dyDescent="0.2">
      <c r="A719" s="61">
        <v>1</v>
      </c>
      <c r="B719" s="64" t="s">
        <v>710</v>
      </c>
      <c r="C719" s="66">
        <f>'Раздел 1'!P719</f>
        <v>108401.31</v>
      </c>
      <c r="D719" s="66"/>
      <c r="E719" s="66"/>
      <c r="F719" s="66"/>
      <c r="G719" s="66"/>
      <c r="H719" s="66"/>
      <c r="I719" s="66"/>
      <c r="J719" s="101"/>
      <c r="K719" s="101"/>
      <c r="L719" s="66"/>
      <c r="M719" s="66"/>
      <c r="N719" s="66"/>
      <c r="O719" s="66"/>
      <c r="P719" s="66"/>
      <c r="Q719" s="66"/>
      <c r="R719" s="66"/>
      <c r="S719" s="101"/>
      <c r="T719" s="66">
        <v>108401.31</v>
      </c>
      <c r="U719" s="66"/>
      <c r="V719" s="61">
        <v>2019</v>
      </c>
    </row>
    <row r="720" spans="1:56" s="2" customFormat="1" ht="12.75" customHeight="1" x14ac:dyDescent="0.2">
      <c r="A720" s="61">
        <v>2</v>
      </c>
      <c r="B720" s="64" t="s">
        <v>711</v>
      </c>
      <c r="C720" s="66">
        <f>'Раздел 1'!P720</f>
        <v>164769.99119999999</v>
      </c>
      <c r="D720" s="66"/>
      <c r="E720" s="66"/>
      <c r="F720" s="66"/>
      <c r="G720" s="66"/>
      <c r="H720" s="66"/>
      <c r="I720" s="66"/>
      <c r="J720" s="66"/>
      <c r="K720" s="66"/>
      <c r="L720" s="66"/>
      <c r="M720" s="66"/>
      <c r="N720" s="66"/>
      <c r="O720" s="66"/>
      <c r="P720" s="66"/>
      <c r="Q720" s="66"/>
      <c r="R720" s="66"/>
      <c r="S720" s="101"/>
      <c r="T720" s="66">
        <v>164769.99119999999</v>
      </c>
      <c r="U720" s="66"/>
      <c r="V720" s="61">
        <v>2019</v>
      </c>
    </row>
    <row r="721" spans="1:56" s="2" customFormat="1" ht="12.75" customHeight="1" x14ac:dyDescent="0.2">
      <c r="A721" s="61">
        <v>3</v>
      </c>
      <c r="B721" s="64" t="s">
        <v>712</v>
      </c>
      <c r="C721" s="66">
        <f>'Раздел 1'!P721</f>
        <v>164737.63260000001</v>
      </c>
      <c r="D721" s="66"/>
      <c r="E721" s="66"/>
      <c r="F721" s="66"/>
      <c r="G721" s="66"/>
      <c r="H721" s="66"/>
      <c r="I721" s="66"/>
      <c r="J721" s="66"/>
      <c r="K721" s="66"/>
      <c r="L721" s="66"/>
      <c r="M721" s="66"/>
      <c r="N721" s="66"/>
      <c r="O721" s="66"/>
      <c r="P721" s="66"/>
      <c r="Q721" s="66"/>
      <c r="R721" s="66"/>
      <c r="S721" s="101"/>
      <c r="T721" s="66">
        <v>164737.63260000001</v>
      </c>
      <c r="U721" s="66"/>
      <c r="V721" s="61">
        <v>2019</v>
      </c>
    </row>
    <row r="722" spans="1:56" s="2" customFormat="1" ht="12.75" customHeight="1" x14ac:dyDescent="0.2">
      <c r="A722" s="61">
        <v>4</v>
      </c>
      <c r="B722" s="64" t="s">
        <v>713</v>
      </c>
      <c r="C722" s="66">
        <f>'Раздел 1'!P722</f>
        <v>118872</v>
      </c>
      <c r="D722" s="66"/>
      <c r="E722" s="66"/>
      <c r="F722" s="66"/>
      <c r="G722" s="66"/>
      <c r="H722" s="66"/>
      <c r="I722" s="66"/>
      <c r="J722" s="66"/>
      <c r="K722" s="66"/>
      <c r="L722" s="66"/>
      <c r="M722" s="66"/>
      <c r="N722" s="66"/>
      <c r="O722" s="66"/>
      <c r="P722" s="66"/>
      <c r="Q722" s="66"/>
      <c r="R722" s="66"/>
      <c r="S722" s="101"/>
      <c r="T722" s="66">
        <v>118872</v>
      </c>
      <c r="U722" s="66"/>
      <c r="V722" s="61">
        <v>2019</v>
      </c>
    </row>
    <row r="723" spans="1:56" s="2" customFormat="1" ht="12.75" customHeight="1" x14ac:dyDescent="0.2">
      <c r="A723" s="61">
        <v>5</v>
      </c>
      <c r="B723" s="64" t="s">
        <v>714</v>
      </c>
      <c r="C723" s="66">
        <f>'Раздел 1'!P723</f>
        <v>118872</v>
      </c>
      <c r="D723" s="66"/>
      <c r="E723" s="66"/>
      <c r="F723" s="66"/>
      <c r="G723" s="66"/>
      <c r="H723" s="66"/>
      <c r="I723" s="66"/>
      <c r="J723" s="66"/>
      <c r="K723" s="66"/>
      <c r="L723" s="66"/>
      <c r="M723" s="66"/>
      <c r="N723" s="66"/>
      <c r="O723" s="66"/>
      <c r="P723" s="66"/>
      <c r="Q723" s="66"/>
      <c r="R723" s="66"/>
      <c r="S723" s="101"/>
      <c r="T723" s="66">
        <v>118872</v>
      </c>
      <c r="U723" s="66"/>
      <c r="V723" s="61">
        <v>2019</v>
      </c>
    </row>
    <row r="724" spans="1:56" s="2" customFormat="1" ht="12.75" customHeight="1" x14ac:dyDescent="0.2">
      <c r="A724" s="61">
        <v>6</v>
      </c>
      <c r="B724" s="64" t="s">
        <v>715</v>
      </c>
      <c r="C724" s="66">
        <v>34727</v>
      </c>
      <c r="D724" s="66"/>
      <c r="E724" s="66"/>
      <c r="F724" s="66"/>
      <c r="G724" s="66"/>
      <c r="H724" s="66"/>
      <c r="I724" s="66"/>
      <c r="J724" s="66"/>
      <c r="K724" s="66"/>
      <c r="L724" s="66"/>
      <c r="M724" s="66"/>
      <c r="N724" s="66"/>
      <c r="O724" s="66"/>
      <c r="P724" s="66"/>
      <c r="Q724" s="66"/>
      <c r="R724" s="66"/>
      <c r="S724" s="101"/>
      <c r="T724" s="66">
        <v>34727</v>
      </c>
      <c r="U724" s="66"/>
      <c r="V724" s="61">
        <v>2019</v>
      </c>
    </row>
    <row r="725" spans="1:56" s="2" customFormat="1" ht="12.75" customHeight="1" x14ac:dyDescent="0.2">
      <c r="A725" s="61">
        <v>7</v>
      </c>
      <c r="B725" s="64" t="s">
        <v>716</v>
      </c>
      <c r="C725" s="66">
        <f>'Раздел 1'!P725</f>
        <v>274433.28659999999</v>
      </c>
      <c r="D725" s="66"/>
      <c r="E725" s="66"/>
      <c r="F725" s="66"/>
      <c r="G725" s="66"/>
      <c r="H725" s="66"/>
      <c r="I725" s="66"/>
      <c r="J725" s="101"/>
      <c r="K725" s="101"/>
      <c r="L725" s="66"/>
      <c r="M725" s="66"/>
      <c r="N725" s="66"/>
      <c r="O725" s="66"/>
      <c r="P725" s="66"/>
      <c r="Q725" s="66"/>
      <c r="R725" s="66"/>
      <c r="S725" s="101"/>
      <c r="T725" s="66">
        <v>274433.28659999999</v>
      </c>
      <c r="U725" s="66"/>
      <c r="V725" s="61">
        <v>2019</v>
      </c>
    </row>
    <row r="726" spans="1:56" s="2" customFormat="1" ht="12.75" customHeight="1" x14ac:dyDescent="0.2">
      <c r="A726" s="61">
        <v>8</v>
      </c>
      <c r="B726" s="64" t="s">
        <v>717</v>
      </c>
      <c r="C726" s="66">
        <f>'Раздел 1'!P726</f>
        <v>181499.38740000001</v>
      </c>
      <c r="D726" s="66"/>
      <c r="E726" s="66"/>
      <c r="F726" s="66"/>
      <c r="G726" s="66"/>
      <c r="H726" s="66"/>
      <c r="I726" s="66"/>
      <c r="J726" s="101"/>
      <c r="K726" s="101"/>
      <c r="L726" s="66"/>
      <c r="M726" s="66"/>
      <c r="N726" s="66"/>
      <c r="O726" s="66"/>
      <c r="P726" s="66"/>
      <c r="Q726" s="66"/>
      <c r="R726" s="66"/>
      <c r="S726" s="101"/>
      <c r="T726" s="66">
        <v>181499.38740000001</v>
      </c>
      <c r="U726" s="66"/>
      <c r="V726" s="61">
        <v>2019</v>
      </c>
    </row>
    <row r="727" spans="1:56" s="2" customFormat="1" ht="12.75" customHeight="1" x14ac:dyDescent="0.2">
      <c r="A727" s="61">
        <v>9</v>
      </c>
      <c r="B727" s="64" t="s">
        <v>718</v>
      </c>
      <c r="C727" s="66">
        <f>'Раздел 1'!P727</f>
        <v>83808.774000000005</v>
      </c>
      <c r="D727" s="66"/>
      <c r="E727" s="66"/>
      <c r="F727" s="66"/>
      <c r="G727" s="66"/>
      <c r="H727" s="66"/>
      <c r="I727" s="66"/>
      <c r="J727" s="101"/>
      <c r="K727" s="101"/>
      <c r="L727" s="66"/>
      <c r="M727" s="66"/>
      <c r="N727" s="66"/>
      <c r="O727" s="66"/>
      <c r="P727" s="66"/>
      <c r="Q727" s="66"/>
      <c r="R727" s="66"/>
      <c r="S727" s="101"/>
      <c r="T727" s="66">
        <v>83808.774000000005</v>
      </c>
      <c r="U727" s="66"/>
      <c r="V727" s="61">
        <v>2019</v>
      </c>
    </row>
    <row r="728" spans="1:56" s="2" customFormat="1" ht="12.75" customHeight="1" x14ac:dyDescent="0.2">
      <c r="A728" s="61">
        <v>10</v>
      </c>
      <c r="B728" s="64" t="s">
        <v>719</v>
      </c>
      <c r="C728" s="66">
        <f>'Раздел 1'!P728</f>
        <v>124807.1202</v>
      </c>
      <c r="D728" s="66"/>
      <c r="E728" s="66"/>
      <c r="F728" s="66"/>
      <c r="G728" s="66"/>
      <c r="H728" s="66"/>
      <c r="I728" s="66"/>
      <c r="J728" s="66"/>
      <c r="K728" s="66"/>
      <c r="L728" s="66"/>
      <c r="M728" s="66"/>
      <c r="N728" s="66"/>
      <c r="O728" s="66"/>
      <c r="P728" s="66"/>
      <c r="Q728" s="66"/>
      <c r="R728" s="66"/>
      <c r="S728" s="101"/>
      <c r="T728" s="66">
        <v>124807.1202</v>
      </c>
      <c r="U728" s="66"/>
      <c r="V728" s="61">
        <v>2019</v>
      </c>
    </row>
    <row r="729" spans="1:56" s="2" customFormat="1" ht="12.75" customHeight="1" x14ac:dyDescent="0.2">
      <c r="A729" s="61">
        <v>11</v>
      </c>
      <c r="B729" s="64" t="s">
        <v>720</v>
      </c>
      <c r="C729" s="66">
        <f>'Раздел 1'!P729</f>
        <v>148428.8982</v>
      </c>
      <c r="D729" s="66"/>
      <c r="E729" s="66"/>
      <c r="F729" s="66"/>
      <c r="G729" s="66"/>
      <c r="H729" s="66"/>
      <c r="I729" s="66"/>
      <c r="J729" s="101"/>
      <c r="K729" s="101"/>
      <c r="L729" s="66"/>
      <c r="M729" s="66"/>
      <c r="N729" s="66"/>
      <c r="O729" s="66"/>
      <c r="P729" s="66"/>
      <c r="Q729" s="66"/>
      <c r="R729" s="66"/>
      <c r="S729" s="101"/>
      <c r="T729" s="66">
        <v>148428.8982</v>
      </c>
      <c r="U729" s="66"/>
      <c r="V729" s="61">
        <v>2019</v>
      </c>
    </row>
    <row r="730" spans="1:56" s="2" customFormat="1" ht="12.75" customHeight="1" x14ac:dyDescent="0.2">
      <c r="A730" s="61">
        <v>12</v>
      </c>
      <c r="B730" s="64" t="s">
        <v>721</v>
      </c>
      <c r="C730" s="66">
        <f>'Раздел 1'!P730</f>
        <v>15691</v>
      </c>
      <c r="D730" s="66"/>
      <c r="E730" s="66"/>
      <c r="F730" s="66"/>
      <c r="G730" s="66"/>
      <c r="H730" s="66"/>
      <c r="I730" s="66"/>
      <c r="J730" s="101"/>
      <c r="K730" s="101"/>
      <c r="L730" s="66"/>
      <c r="M730" s="66"/>
      <c r="N730" s="66"/>
      <c r="O730" s="66"/>
      <c r="P730" s="66"/>
      <c r="Q730" s="66"/>
      <c r="R730" s="66"/>
      <c r="S730" s="101"/>
      <c r="T730" s="66">
        <v>15691</v>
      </c>
      <c r="U730" s="66"/>
      <c r="V730" s="61">
        <v>2019</v>
      </c>
    </row>
    <row r="731" spans="1:56" s="2" customFormat="1" ht="12.75" customHeight="1" x14ac:dyDescent="0.2">
      <c r="A731" s="61">
        <v>13</v>
      </c>
      <c r="B731" s="64" t="s">
        <v>722</v>
      </c>
      <c r="C731" s="66">
        <f>'Раздел 1'!P731</f>
        <v>107520</v>
      </c>
      <c r="D731" s="66"/>
      <c r="E731" s="66"/>
      <c r="F731" s="66"/>
      <c r="G731" s="66"/>
      <c r="H731" s="66"/>
      <c r="I731" s="66"/>
      <c r="J731" s="101"/>
      <c r="K731" s="101"/>
      <c r="L731" s="66"/>
      <c r="M731" s="66"/>
      <c r="N731" s="66"/>
      <c r="O731" s="66"/>
      <c r="P731" s="66"/>
      <c r="Q731" s="66"/>
      <c r="R731" s="66"/>
      <c r="S731" s="101"/>
      <c r="T731" s="66">
        <f>32256+80000</f>
        <v>112256</v>
      </c>
      <c r="U731" s="66"/>
      <c r="V731" s="61">
        <v>2019</v>
      </c>
    </row>
    <row r="732" spans="1:56" s="2" customFormat="1" ht="12.75" customHeight="1" x14ac:dyDescent="0.2">
      <c r="A732" s="61">
        <v>14</v>
      </c>
      <c r="B732" s="64" t="s">
        <v>723</v>
      </c>
      <c r="C732" s="66">
        <v>321579.76679999998</v>
      </c>
      <c r="D732" s="66"/>
      <c r="E732" s="66"/>
      <c r="F732" s="66"/>
      <c r="G732" s="66"/>
      <c r="H732" s="66"/>
      <c r="I732" s="66"/>
      <c r="J732" s="101"/>
      <c r="K732" s="101"/>
      <c r="L732" s="66"/>
      <c r="M732" s="66"/>
      <c r="N732" s="66"/>
      <c r="O732" s="66"/>
      <c r="P732" s="66"/>
      <c r="Q732" s="66"/>
      <c r="R732" s="66"/>
      <c r="S732" s="101"/>
      <c r="T732" s="66">
        <v>321579.76679999998</v>
      </c>
      <c r="U732" s="66"/>
      <c r="V732" s="61">
        <v>2019</v>
      </c>
    </row>
    <row r="733" spans="1:56" s="2" customFormat="1" ht="12.75" customHeight="1" x14ac:dyDescent="0.2">
      <c r="A733" s="61">
        <v>15</v>
      </c>
      <c r="B733" s="64" t="s">
        <v>724</v>
      </c>
      <c r="C733" s="66">
        <v>317858.52779999998</v>
      </c>
      <c r="D733" s="66"/>
      <c r="E733" s="66"/>
      <c r="F733" s="66"/>
      <c r="G733" s="66"/>
      <c r="H733" s="66"/>
      <c r="I733" s="66"/>
      <c r="J733" s="101"/>
      <c r="K733" s="101"/>
      <c r="L733" s="66"/>
      <c r="M733" s="66"/>
      <c r="N733" s="66"/>
      <c r="O733" s="66"/>
      <c r="P733" s="66"/>
      <c r="Q733" s="66"/>
      <c r="R733" s="66"/>
      <c r="S733" s="101"/>
      <c r="T733" s="66">
        <v>317858.52779999998</v>
      </c>
      <c r="U733" s="66"/>
      <c r="V733" s="61">
        <v>2019</v>
      </c>
    </row>
    <row r="734" spans="1:56" s="130" customFormat="1" ht="12.75" customHeight="1" x14ac:dyDescent="0.2">
      <c r="A734" s="245" t="s">
        <v>725</v>
      </c>
      <c r="B734" s="245"/>
      <c r="C734" s="50">
        <f t="shared" ref="C734:U734" si="71">SUM(C719:C733)</f>
        <v>2286006.6947999997</v>
      </c>
      <c r="D734" s="50">
        <f t="shared" si="71"/>
        <v>0</v>
      </c>
      <c r="E734" s="50">
        <f t="shared" si="71"/>
        <v>0</v>
      </c>
      <c r="F734" s="50">
        <f t="shared" si="71"/>
        <v>0</v>
      </c>
      <c r="G734" s="50">
        <f t="shared" si="71"/>
        <v>0</v>
      </c>
      <c r="H734" s="50">
        <f t="shared" si="71"/>
        <v>0</v>
      </c>
      <c r="I734" s="50">
        <f t="shared" si="71"/>
        <v>0</v>
      </c>
      <c r="J734" s="50">
        <f t="shared" si="71"/>
        <v>0</v>
      </c>
      <c r="K734" s="50">
        <f t="shared" si="71"/>
        <v>0</v>
      </c>
      <c r="L734" s="50">
        <f t="shared" si="71"/>
        <v>0</v>
      </c>
      <c r="M734" s="50">
        <f t="shared" si="71"/>
        <v>0</v>
      </c>
      <c r="N734" s="50">
        <f t="shared" si="71"/>
        <v>0</v>
      </c>
      <c r="O734" s="50">
        <f t="shared" si="71"/>
        <v>0</v>
      </c>
      <c r="P734" s="50">
        <f t="shared" si="71"/>
        <v>0</v>
      </c>
      <c r="Q734" s="50">
        <f t="shared" si="71"/>
        <v>0</v>
      </c>
      <c r="R734" s="50">
        <f t="shared" si="71"/>
        <v>0</v>
      </c>
      <c r="S734" s="50">
        <f t="shared" si="71"/>
        <v>0</v>
      </c>
      <c r="T734" s="50">
        <f t="shared" si="71"/>
        <v>2290742.6947999997</v>
      </c>
      <c r="U734" s="50">
        <f t="shared" si="71"/>
        <v>0</v>
      </c>
      <c r="V734" s="45"/>
      <c r="W734" s="81"/>
      <c r="X734" s="81"/>
      <c r="Y734" s="81"/>
      <c r="Z734" s="81"/>
      <c r="AA734" s="81"/>
      <c r="AB734" s="81"/>
      <c r="AC734" s="81"/>
      <c r="AD734" s="81"/>
      <c r="AE734" s="81"/>
      <c r="AF734" s="81"/>
      <c r="AG734" s="81"/>
      <c r="AH734" s="81"/>
      <c r="AI734" s="81"/>
      <c r="AJ734" s="81"/>
      <c r="AK734" s="81"/>
      <c r="AL734" s="81"/>
      <c r="AM734" s="81"/>
      <c r="AN734" s="81"/>
      <c r="AO734" s="81"/>
      <c r="AP734" s="81"/>
      <c r="AQ734" s="81"/>
      <c r="AR734" s="81"/>
      <c r="AS734" s="81"/>
      <c r="AT734" s="81"/>
      <c r="AU734" s="81"/>
      <c r="AV734" s="81"/>
      <c r="AW734" s="81"/>
      <c r="AX734" s="81"/>
      <c r="AY734" s="81"/>
      <c r="AZ734" s="81"/>
      <c r="BA734" s="81"/>
      <c r="BB734" s="81"/>
      <c r="BC734" s="81"/>
      <c r="BD734" s="81"/>
    </row>
    <row r="735" spans="1:56" s="2" customFormat="1" ht="12.75" customHeight="1" x14ac:dyDescent="0.2">
      <c r="A735" s="61">
        <v>1</v>
      </c>
      <c r="B735" s="64" t="s">
        <v>726</v>
      </c>
      <c r="C735" s="66">
        <f t="shared" ref="C735:C744" si="72">D735+E735+F735+G735+H735+I735+K735+M735+O735+Q735+R735+T735+U735+S735</f>
        <v>31676</v>
      </c>
      <c r="D735" s="66"/>
      <c r="E735" s="66"/>
      <c r="F735" s="66"/>
      <c r="G735" s="66"/>
      <c r="H735" s="66"/>
      <c r="I735" s="66"/>
      <c r="J735" s="101"/>
      <c r="K735" s="101"/>
      <c r="L735" s="66"/>
      <c r="M735" s="66"/>
      <c r="N735" s="66"/>
      <c r="O735" s="66"/>
      <c r="P735" s="66"/>
      <c r="Q735" s="66"/>
      <c r="R735" s="66"/>
      <c r="S735" s="101"/>
      <c r="T735" s="66">
        <v>31676</v>
      </c>
      <c r="U735" s="66"/>
      <c r="V735" s="61">
        <v>2020</v>
      </c>
    </row>
    <row r="736" spans="1:56" s="2" customFormat="1" ht="12.75" customHeight="1" x14ac:dyDescent="0.2">
      <c r="A736" s="61">
        <v>2</v>
      </c>
      <c r="B736" s="64" t="s">
        <v>727</v>
      </c>
      <c r="C736" s="66">
        <f t="shared" si="72"/>
        <v>31676</v>
      </c>
      <c r="D736" s="66"/>
      <c r="E736" s="66"/>
      <c r="F736" s="66"/>
      <c r="G736" s="66"/>
      <c r="H736" s="66"/>
      <c r="I736" s="66"/>
      <c r="J736" s="101"/>
      <c r="K736" s="101"/>
      <c r="L736" s="66"/>
      <c r="M736" s="66"/>
      <c r="N736" s="66"/>
      <c r="O736" s="66"/>
      <c r="P736" s="66"/>
      <c r="Q736" s="66"/>
      <c r="R736" s="66"/>
      <c r="S736" s="101"/>
      <c r="T736" s="66">
        <v>31676</v>
      </c>
      <c r="U736" s="66"/>
      <c r="V736" s="61">
        <v>2020</v>
      </c>
    </row>
    <row r="737" spans="1:22" s="2" customFormat="1" ht="12.75" customHeight="1" x14ac:dyDescent="0.2">
      <c r="A737" s="61">
        <v>3</v>
      </c>
      <c r="B737" s="64" t="s">
        <v>723</v>
      </c>
      <c r="C737" s="66">
        <f t="shared" si="72"/>
        <v>4481604.9000000004</v>
      </c>
      <c r="D737" s="66">
        <v>594173.69999999995</v>
      </c>
      <c r="E737" s="66"/>
      <c r="F737" s="66"/>
      <c r="G737" s="66"/>
      <c r="H737" s="66"/>
      <c r="I737" s="66"/>
      <c r="J737" s="101"/>
      <c r="K737" s="101"/>
      <c r="L737" s="66">
        <v>553</v>
      </c>
      <c r="M737" s="66">
        <v>3793534.25</v>
      </c>
      <c r="N737" s="66"/>
      <c r="O737" s="66"/>
      <c r="P737" s="66"/>
      <c r="Q737" s="66"/>
      <c r="R737" s="66"/>
      <c r="S737" s="101"/>
      <c r="T737" s="66"/>
      <c r="U737" s="66">
        <f>ROUND(0.0214*(D737+E737+F737+G737+H737+I737+M737+O737+R737+Q737),2)</f>
        <v>93896.95</v>
      </c>
      <c r="V737" s="61">
        <v>2020</v>
      </c>
    </row>
    <row r="738" spans="1:22" s="2" customFormat="1" ht="12.75" customHeight="1" x14ac:dyDescent="0.2">
      <c r="A738" s="61">
        <v>4</v>
      </c>
      <c r="B738" s="64" t="s">
        <v>724</v>
      </c>
      <c r="C738" s="66">
        <f t="shared" si="72"/>
        <v>4533138.4600000009</v>
      </c>
      <c r="D738" s="66">
        <v>644491.43999999994</v>
      </c>
      <c r="E738" s="66"/>
      <c r="F738" s="66"/>
      <c r="G738" s="66"/>
      <c r="H738" s="66"/>
      <c r="I738" s="66"/>
      <c r="J738" s="101"/>
      <c r="K738" s="101"/>
      <c r="L738" s="66">
        <v>590</v>
      </c>
      <c r="M738" s="66">
        <v>3793670.37</v>
      </c>
      <c r="N738" s="66"/>
      <c r="O738" s="66"/>
      <c r="P738" s="66"/>
      <c r="Q738" s="66"/>
      <c r="R738" s="66"/>
      <c r="S738" s="101"/>
      <c r="T738" s="66"/>
      <c r="U738" s="122">
        <v>94976.65</v>
      </c>
      <c r="V738" s="61">
        <v>2020</v>
      </c>
    </row>
    <row r="739" spans="1:22" s="2" customFormat="1" ht="12.75" customHeight="1" x14ac:dyDescent="0.2">
      <c r="A739" s="61">
        <v>5</v>
      </c>
      <c r="B739" s="64" t="s">
        <v>716</v>
      </c>
      <c r="C739" s="66">
        <f t="shared" si="72"/>
        <v>799222</v>
      </c>
      <c r="D739" s="66">
        <v>782477</v>
      </c>
      <c r="E739" s="66"/>
      <c r="F739" s="66"/>
      <c r="G739" s="66"/>
      <c r="H739" s="66"/>
      <c r="I739" s="66"/>
      <c r="J739" s="101"/>
      <c r="K739" s="101"/>
      <c r="L739" s="66"/>
      <c r="M739" s="66"/>
      <c r="N739" s="66"/>
      <c r="O739" s="66"/>
      <c r="P739" s="66"/>
      <c r="Q739" s="66"/>
      <c r="R739" s="66"/>
      <c r="S739" s="101"/>
      <c r="T739" s="66"/>
      <c r="U739" s="66">
        <v>16745</v>
      </c>
      <c r="V739" s="61">
        <v>2020</v>
      </c>
    </row>
    <row r="740" spans="1:22" s="2" customFormat="1" ht="12.75" customHeight="1" x14ac:dyDescent="0.2">
      <c r="A740" s="61">
        <v>6</v>
      </c>
      <c r="B740" s="64" t="s">
        <v>717</v>
      </c>
      <c r="C740" s="66">
        <f t="shared" si="72"/>
        <v>378795.66000000003</v>
      </c>
      <c r="D740" s="66">
        <v>370859.28</v>
      </c>
      <c r="E740" s="66"/>
      <c r="F740" s="66"/>
      <c r="G740" s="66"/>
      <c r="H740" s="66"/>
      <c r="I740" s="66"/>
      <c r="J740" s="101"/>
      <c r="K740" s="101"/>
      <c r="L740" s="66"/>
      <c r="M740" s="66"/>
      <c r="N740" s="66"/>
      <c r="O740" s="66"/>
      <c r="P740" s="66"/>
      <c r="Q740" s="66"/>
      <c r="R740" s="66"/>
      <c r="S740" s="101"/>
      <c r="T740" s="66"/>
      <c r="U740" s="66">
        <v>7936.38</v>
      </c>
      <c r="V740" s="61">
        <v>2020</v>
      </c>
    </row>
    <row r="741" spans="1:22" s="2" customFormat="1" ht="12.75" customHeight="1" x14ac:dyDescent="0.2">
      <c r="A741" s="61">
        <v>7</v>
      </c>
      <c r="B741" s="64" t="s">
        <v>720</v>
      </c>
      <c r="C741" s="66">
        <f t="shared" si="72"/>
        <v>799859.9905824</v>
      </c>
      <c r="D741" s="66">
        <v>783101.61600000004</v>
      </c>
      <c r="E741" s="66"/>
      <c r="F741" s="66"/>
      <c r="G741" s="66"/>
      <c r="H741" s="66"/>
      <c r="I741" s="66"/>
      <c r="J741" s="101"/>
      <c r="K741" s="101"/>
      <c r="L741" s="66"/>
      <c r="M741" s="66"/>
      <c r="N741" s="66"/>
      <c r="O741" s="66"/>
      <c r="P741" s="66"/>
      <c r="Q741" s="66"/>
      <c r="R741" s="66"/>
      <c r="S741" s="101"/>
      <c r="T741" s="66"/>
      <c r="U741" s="66">
        <v>16758.3745824</v>
      </c>
      <c r="V741" s="61">
        <v>2020</v>
      </c>
    </row>
    <row r="742" spans="1:22" s="2" customFormat="1" ht="12.75" customHeight="1" x14ac:dyDescent="0.2">
      <c r="A742" s="61">
        <v>8</v>
      </c>
      <c r="B742" s="64" t="s">
        <v>718</v>
      </c>
      <c r="C742" s="66">
        <f t="shared" si="72"/>
        <v>372325.92000000004</v>
      </c>
      <c r="D742" s="66">
        <v>364525.08</v>
      </c>
      <c r="E742" s="66"/>
      <c r="F742" s="66"/>
      <c r="G742" s="66"/>
      <c r="H742" s="66"/>
      <c r="I742" s="66"/>
      <c r="J742" s="101"/>
      <c r="K742" s="101"/>
      <c r="L742" s="66"/>
      <c r="M742" s="66"/>
      <c r="N742" s="66"/>
      <c r="O742" s="66"/>
      <c r="P742" s="66"/>
      <c r="Q742" s="66"/>
      <c r="R742" s="66"/>
      <c r="S742" s="101"/>
      <c r="T742" s="66"/>
      <c r="U742" s="66">
        <f>ROUND(0.0214*(D742+E742+F742+G742+H742+I742+M742+O742+R742+Q742),2)</f>
        <v>7800.84</v>
      </c>
      <c r="V742" s="61">
        <v>2020</v>
      </c>
    </row>
    <row r="743" spans="1:22" s="2" customFormat="1" ht="12.75" customHeight="1" x14ac:dyDescent="0.2">
      <c r="A743" s="61">
        <v>9</v>
      </c>
      <c r="B743" s="64" t="s">
        <v>719</v>
      </c>
      <c r="C743" s="66">
        <f t="shared" si="72"/>
        <v>333616.74</v>
      </c>
      <c r="D743" s="66">
        <v>326626.92</v>
      </c>
      <c r="E743" s="66"/>
      <c r="F743" s="66"/>
      <c r="G743" s="66"/>
      <c r="H743" s="66"/>
      <c r="I743" s="66"/>
      <c r="J743" s="101"/>
      <c r="K743" s="101"/>
      <c r="L743" s="66"/>
      <c r="M743" s="66"/>
      <c r="N743" s="66"/>
      <c r="O743" s="66"/>
      <c r="P743" s="66"/>
      <c r="Q743" s="66"/>
      <c r="R743" s="66"/>
      <c r="S743" s="101"/>
      <c r="T743" s="66"/>
      <c r="U743" s="66">
        <f>ROUND(0.0214*(D743+E743+F743+G743+H743+I743+M743+O743+R743+Q743),2)</f>
        <v>6989.82</v>
      </c>
      <c r="V743" s="61">
        <v>2020</v>
      </c>
    </row>
    <row r="744" spans="1:22" s="2" customFormat="1" ht="12.75" customHeight="1" x14ac:dyDescent="0.2">
      <c r="A744" s="61">
        <v>10</v>
      </c>
      <c r="B744" s="64" t="s">
        <v>710</v>
      </c>
      <c r="C744" s="66">
        <f t="shared" si="72"/>
        <v>509244.61224699998</v>
      </c>
      <c r="D744" s="66">
        <v>498575.10499999998</v>
      </c>
      <c r="E744" s="66"/>
      <c r="F744" s="66"/>
      <c r="G744" s="66"/>
      <c r="H744" s="66"/>
      <c r="I744" s="66"/>
      <c r="J744" s="101"/>
      <c r="K744" s="101"/>
      <c r="L744" s="66"/>
      <c r="M744" s="66"/>
      <c r="N744" s="66"/>
      <c r="O744" s="66"/>
      <c r="P744" s="66"/>
      <c r="Q744" s="66"/>
      <c r="R744" s="66"/>
      <c r="S744" s="101"/>
      <c r="T744" s="66"/>
      <c r="U744" s="66">
        <v>10669.507247</v>
      </c>
      <c r="V744" s="61">
        <v>2020</v>
      </c>
    </row>
    <row r="745" spans="1:22" s="130" customFormat="1" ht="12.75" customHeight="1" x14ac:dyDescent="0.2">
      <c r="A745" s="245" t="s">
        <v>728</v>
      </c>
      <c r="B745" s="245"/>
      <c r="C745" s="50">
        <f t="shared" ref="C745:U745" si="73">SUM(C735:C744)</f>
        <v>12271160.282829402</v>
      </c>
      <c r="D745" s="50">
        <f t="shared" si="73"/>
        <v>4364830.1409999998</v>
      </c>
      <c r="E745" s="50">
        <f t="shared" si="73"/>
        <v>0</v>
      </c>
      <c r="F745" s="50">
        <f t="shared" si="73"/>
        <v>0</v>
      </c>
      <c r="G745" s="50">
        <f t="shared" si="73"/>
        <v>0</v>
      </c>
      <c r="H745" s="50">
        <f t="shared" si="73"/>
        <v>0</v>
      </c>
      <c r="I745" s="50">
        <f t="shared" si="73"/>
        <v>0</v>
      </c>
      <c r="J745" s="50">
        <f t="shared" si="73"/>
        <v>0</v>
      </c>
      <c r="K745" s="50">
        <f t="shared" si="73"/>
        <v>0</v>
      </c>
      <c r="L745" s="50">
        <f t="shared" si="73"/>
        <v>1143</v>
      </c>
      <c r="M745" s="50">
        <f t="shared" si="73"/>
        <v>7587204.6200000001</v>
      </c>
      <c r="N745" s="50">
        <f t="shared" si="73"/>
        <v>0</v>
      </c>
      <c r="O745" s="50">
        <f t="shared" si="73"/>
        <v>0</v>
      </c>
      <c r="P745" s="50">
        <f t="shared" si="73"/>
        <v>0</v>
      </c>
      <c r="Q745" s="50">
        <f t="shared" si="73"/>
        <v>0</v>
      </c>
      <c r="R745" s="50">
        <f t="shared" si="73"/>
        <v>0</v>
      </c>
      <c r="S745" s="50">
        <f t="shared" si="73"/>
        <v>0</v>
      </c>
      <c r="T745" s="50">
        <f t="shared" si="73"/>
        <v>63352</v>
      </c>
      <c r="U745" s="50">
        <f t="shared" si="73"/>
        <v>255773.52182939998</v>
      </c>
      <c r="V745" s="45"/>
    </row>
    <row r="746" spans="1:22" s="2" customFormat="1" ht="12" customHeight="1" x14ac:dyDescent="0.2">
      <c r="A746" s="61">
        <v>1</v>
      </c>
      <c r="B746" s="64" t="s">
        <v>729</v>
      </c>
      <c r="C746" s="66">
        <f t="shared" ref="C746:C755" si="74">D746+E746+F746+G746+H746+I746+K746+M746+O746+Q746+R746+T746+U746+S746</f>
        <v>155781.171</v>
      </c>
      <c r="D746" s="66"/>
      <c r="E746" s="66"/>
      <c r="F746" s="66"/>
      <c r="G746" s="66"/>
      <c r="H746" s="66"/>
      <c r="I746" s="66"/>
      <c r="J746" s="66"/>
      <c r="K746" s="66"/>
      <c r="L746" s="66"/>
      <c r="M746" s="66"/>
      <c r="N746" s="66"/>
      <c r="O746" s="66"/>
      <c r="P746" s="66"/>
      <c r="Q746" s="66"/>
      <c r="R746" s="66"/>
      <c r="S746" s="101"/>
      <c r="T746" s="66">
        <v>155781.171</v>
      </c>
      <c r="U746" s="66"/>
      <c r="V746" s="61">
        <v>2021</v>
      </c>
    </row>
    <row r="747" spans="1:22" s="2" customFormat="1" ht="12" customHeight="1" x14ac:dyDescent="0.2">
      <c r="A747" s="61">
        <v>2</v>
      </c>
      <c r="B747" s="64" t="s">
        <v>730</v>
      </c>
      <c r="C747" s="66">
        <f t="shared" si="74"/>
        <v>107236.4004</v>
      </c>
      <c r="D747" s="66"/>
      <c r="E747" s="66"/>
      <c r="F747" s="66"/>
      <c r="G747" s="66"/>
      <c r="H747" s="66"/>
      <c r="I747" s="66"/>
      <c r="J747" s="66"/>
      <c r="K747" s="66"/>
      <c r="L747" s="66"/>
      <c r="M747" s="66"/>
      <c r="N747" s="66"/>
      <c r="O747" s="66"/>
      <c r="P747" s="66"/>
      <c r="Q747" s="66"/>
      <c r="R747" s="66"/>
      <c r="S747" s="101"/>
      <c r="T747" s="66">
        <v>107236.4004</v>
      </c>
      <c r="U747" s="66"/>
      <c r="V747" s="61">
        <v>2021</v>
      </c>
    </row>
    <row r="748" spans="1:22" s="2" customFormat="1" ht="12.75" customHeight="1" x14ac:dyDescent="0.2">
      <c r="A748" s="61">
        <v>3</v>
      </c>
      <c r="B748" s="64" t="s">
        <v>723</v>
      </c>
      <c r="C748" s="66">
        <f t="shared" si="74"/>
        <v>6533912.4800000004</v>
      </c>
      <c r="D748" s="66"/>
      <c r="E748" s="66">
        <v>2843801.11</v>
      </c>
      <c r="F748" s="66"/>
      <c r="G748" s="66">
        <v>407568.28</v>
      </c>
      <c r="H748" s="66"/>
      <c r="I748" s="66">
        <v>368220.7</v>
      </c>
      <c r="J748" s="101"/>
      <c r="K748" s="101"/>
      <c r="L748" s="66"/>
      <c r="M748" s="66"/>
      <c r="N748" s="66"/>
      <c r="O748" s="66"/>
      <c r="P748" s="66">
        <v>620</v>
      </c>
      <c r="Q748" s="66">
        <v>2777426.24</v>
      </c>
      <c r="R748" s="66"/>
      <c r="S748" s="101"/>
      <c r="T748" s="66"/>
      <c r="U748" s="66">
        <f>ROUND(0.0214*(D748+E748+F748+G748+H748+I748+M748+O748+R748+Q748),2)</f>
        <v>136896.15</v>
      </c>
      <c r="V748" s="61">
        <v>2021</v>
      </c>
    </row>
    <row r="749" spans="1:22" s="2" customFormat="1" ht="12.75" customHeight="1" x14ac:dyDescent="0.2">
      <c r="A749" s="61">
        <v>4</v>
      </c>
      <c r="B749" s="64" t="s">
        <v>724</v>
      </c>
      <c r="C749" s="66">
        <f t="shared" si="74"/>
        <v>5790598.4799999995</v>
      </c>
      <c r="D749" s="66"/>
      <c r="E749" s="66">
        <v>2501157.65</v>
      </c>
      <c r="F749" s="66"/>
      <c r="G749" s="66">
        <v>317755.03000000003</v>
      </c>
      <c r="H749" s="66"/>
      <c r="I749" s="66">
        <v>314861.53000000003</v>
      </c>
      <c r="J749" s="101"/>
      <c r="K749" s="101"/>
      <c r="L749" s="66"/>
      <c r="M749" s="66"/>
      <c r="N749" s="66"/>
      <c r="O749" s="66"/>
      <c r="P749" s="66">
        <v>640</v>
      </c>
      <c r="Q749" s="66">
        <v>2535501.7599999998</v>
      </c>
      <c r="R749" s="66"/>
      <c r="S749" s="101"/>
      <c r="T749" s="66"/>
      <c r="U749" s="66">
        <f>ROUND(0.0214*(D749+E749+F749+G749+H749+I749+M749+O749+R749+Q749),2)</f>
        <v>121322.51</v>
      </c>
      <c r="V749" s="61">
        <v>2021</v>
      </c>
    </row>
    <row r="750" spans="1:22" s="2" customFormat="1" ht="12.75" customHeight="1" x14ac:dyDescent="0.2">
      <c r="A750" s="61">
        <v>5</v>
      </c>
      <c r="B750" s="64" t="s">
        <v>716</v>
      </c>
      <c r="C750" s="66">
        <f t="shared" si="74"/>
        <v>8447025.540000001</v>
      </c>
      <c r="D750" s="66"/>
      <c r="E750" s="66">
        <v>1335546.8</v>
      </c>
      <c r="F750" s="66"/>
      <c r="G750" s="66">
        <v>21981.54</v>
      </c>
      <c r="H750" s="66"/>
      <c r="I750" s="66">
        <v>204680.47</v>
      </c>
      <c r="J750" s="101"/>
      <c r="K750" s="101"/>
      <c r="L750" s="66">
        <v>847</v>
      </c>
      <c r="M750" s="66">
        <v>5031104.41</v>
      </c>
      <c r="N750" s="66"/>
      <c r="O750" s="66"/>
      <c r="P750" s="66">
        <v>881</v>
      </c>
      <c r="Q750" s="66">
        <v>1676733.32</v>
      </c>
      <c r="R750" s="66"/>
      <c r="S750" s="101"/>
      <c r="T750" s="66"/>
      <c r="U750" s="66">
        <f>ROUND(0.0214*(D750+E750+F750+G750+H750+I750+M750+O750+R750+Q750),2)</f>
        <v>176979</v>
      </c>
      <c r="V750" s="61">
        <v>2021</v>
      </c>
    </row>
    <row r="751" spans="1:22" s="2" customFormat="1" ht="12.75" customHeight="1" x14ac:dyDescent="0.2">
      <c r="A751" s="61">
        <v>6</v>
      </c>
      <c r="B751" s="64" t="s">
        <v>717</v>
      </c>
      <c r="C751" s="66">
        <f t="shared" si="74"/>
        <v>6150468.7399999993</v>
      </c>
      <c r="D751" s="66"/>
      <c r="E751" s="66">
        <v>1311839.77</v>
      </c>
      <c r="F751" s="66"/>
      <c r="G751" s="66">
        <v>169410.48</v>
      </c>
      <c r="H751" s="66"/>
      <c r="I751" s="66">
        <v>129300.88</v>
      </c>
      <c r="J751" s="101"/>
      <c r="K751" s="101"/>
      <c r="L751" s="66">
        <v>566</v>
      </c>
      <c r="M751" s="66">
        <v>3557430</v>
      </c>
      <c r="N751" s="66"/>
      <c r="O751" s="66"/>
      <c r="P751" s="66">
        <v>881</v>
      </c>
      <c r="Q751" s="66">
        <v>853625.23</v>
      </c>
      <c r="R751" s="66"/>
      <c r="S751" s="101"/>
      <c r="T751" s="66"/>
      <c r="U751" s="66">
        <f>ROUND(0.0214*(D751+E751+F751+G751+H751+I751+M751+O751+R751+Q751),2)</f>
        <v>128862.38</v>
      </c>
      <c r="V751" s="61">
        <v>2021</v>
      </c>
    </row>
    <row r="752" spans="1:22" s="2" customFormat="1" ht="12.75" customHeight="1" x14ac:dyDescent="0.2">
      <c r="A752" s="61">
        <v>7</v>
      </c>
      <c r="B752" s="64" t="s">
        <v>720</v>
      </c>
      <c r="C752" s="66">
        <f t="shared" si="74"/>
        <v>5836250.2199999997</v>
      </c>
      <c r="D752" s="66"/>
      <c r="E752" s="66">
        <v>1204399.42</v>
      </c>
      <c r="F752" s="66"/>
      <c r="G752" s="66">
        <v>220313.61</v>
      </c>
      <c r="H752" s="66">
        <v>220313.61</v>
      </c>
      <c r="I752" s="66">
        <v>150338.93</v>
      </c>
      <c r="J752" s="101"/>
      <c r="K752" s="101"/>
      <c r="L752" s="66">
        <v>285</v>
      </c>
      <c r="M752" s="66">
        <v>2460528.38</v>
      </c>
      <c r="N752" s="66"/>
      <c r="O752" s="66"/>
      <c r="P752" s="66">
        <v>460.9</v>
      </c>
      <c r="Q752" s="66">
        <v>1419105.78</v>
      </c>
      <c r="R752" s="66">
        <v>68704.09</v>
      </c>
      <c r="S752" s="101"/>
      <c r="T752" s="66"/>
      <c r="U752" s="66">
        <f>ROUND(0.0214*(D752+E752+F752+G752+H752+I752+M752+O752+R752),2)</f>
        <v>92546.4</v>
      </c>
      <c r="V752" s="61">
        <v>2021</v>
      </c>
    </row>
    <row r="753" spans="1:56" s="2" customFormat="1" ht="12.75" customHeight="1" x14ac:dyDescent="0.2">
      <c r="A753" s="61">
        <v>8</v>
      </c>
      <c r="B753" s="64" t="s">
        <v>710</v>
      </c>
      <c r="C753" s="66">
        <f t="shared" si="74"/>
        <v>4284161.3499999996</v>
      </c>
      <c r="D753" s="66"/>
      <c r="E753" s="66"/>
      <c r="F753" s="66"/>
      <c r="G753" s="66"/>
      <c r="H753" s="66"/>
      <c r="I753" s="66"/>
      <c r="J753" s="101"/>
      <c r="K753" s="101"/>
      <c r="L753" s="66">
        <v>462</v>
      </c>
      <c r="M753" s="66">
        <v>2635783</v>
      </c>
      <c r="N753" s="66"/>
      <c r="O753" s="66"/>
      <c r="P753" s="66">
        <v>288.5</v>
      </c>
      <c r="Q753" s="66">
        <v>1330294</v>
      </c>
      <c r="R753" s="66">
        <v>256196</v>
      </c>
      <c r="S753" s="101"/>
      <c r="T753" s="66"/>
      <c r="U753" s="66">
        <f>ROUND(0.0214*(D753+E753+F753+G753+H753+I753+M753+O753+R753),2)</f>
        <v>61888.35</v>
      </c>
      <c r="V753" s="61">
        <v>2021</v>
      </c>
    </row>
    <row r="754" spans="1:56" s="2" customFormat="1" ht="12.75" customHeight="1" x14ac:dyDescent="0.2">
      <c r="A754" s="61">
        <v>9</v>
      </c>
      <c r="B754" s="64" t="s">
        <v>718</v>
      </c>
      <c r="C754" s="66">
        <f t="shared" si="74"/>
        <v>2797313.11</v>
      </c>
      <c r="D754" s="66"/>
      <c r="E754" s="66">
        <v>485970</v>
      </c>
      <c r="F754" s="66"/>
      <c r="G754" s="66">
        <v>174086</v>
      </c>
      <c r="H754" s="66"/>
      <c r="I754" s="66">
        <v>183575</v>
      </c>
      <c r="J754" s="101"/>
      <c r="K754" s="101"/>
      <c r="L754" s="66">
        <v>366</v>
      </c>
      <c r="M754" s="66">
        <v>673407.83</v>
      </c>
      <c r="N754" s="66"/>
      <c r="O754" s="66"/>
      <c r="P754" s="66">
        <v>436</v>
      </c>
      <c r="Q754" s="66">
        <v>1221666</v>
      </c>
      <c r="R754" s="66"/>
      <c r="S754" s="101"/>
      <c r="T754" s="66"/>
      <c r="U754" s="66">
        <f>ROUND(0.0214*(D754+E754+F754+G754+H754+I754+M754+O754+R754+Q754),2)</f>
        <v>58608.28</v>
      </c>
      <c r="V754" s="61">
        <v>2021</v>
      </c>
    </row>
    <row r="755" spans="1:56" s="2" customFormat="1" ht="12.75" customHeight="1" x14ac:dyDescent="0.2">
      <c r="A755" s="61">
        <v>10</v>
      </c>
      <c r="B755" s="64" t="s">
        <v>719</v>
      </c>
      <c r="C755" s="66">
        <f t="shared" si="74"/>
        <v>4253620.4400000004</v>
      </c>
      <c r="D755" s="66"/>
      <c r="E755" s="66">
        <v>682668.83</v>
      </c>
      <c r="F755" s="66"/>
      <c r="G755" s="66">
        <v>160280.31</v>
      </c>
      <c r="H755" s="66"/>
      <c r="I755" s="66">
        <v>297540.34999999998</v>
      </c>
      <c r="J755" s="101"/>
      <c r="K755" s="101"/>
      <c r="L755" s="66">
        <v>434</v>
      </c>
      <c r="M755" s="66">
        <v>1665715.59</v>
      </c>
      <c r="N755" s="66"/>
      <c r="O755" s="66"/>
      <c r="P755" s="66">
        <v>436</v>
      </c>
      <c r="Q755" s="66">
        <v>1214652.98</v>
      </c>
      <c r="R755" s="66">
        <v>143642.07999999999</v>
      </c>
      <c r="S755" s="101"/>
      <c r="T755" s="66"/>
      <c r="U755" s="66">
        <f>ROUND(0.0214*(D755+E755+F755+G755+H755+I755+M755+O755+R755+Q755),2)</f>
        <v>89120.3</v>
      </c>
      <c r="V755" s="61">
        <v>2021</v>
      </c>
    </row>
    <row r="756" spans="1:56" s="130" customFormat="1" ht="12.75" customHeight="1" x14ac:dyDescent="0.2">
      <c r="A756" s="245" t="s">
        <v>731</v>
      </c>
      <c r="B756" s="245"/>
      <c r="C756" s="50">
        <f t="shared" ref="C756:U756" si="75">SUM(C746:C755)</f>
        <v>44356367.931399994</v>
      </c>
      <c r="D756" s="50">
        <f t="shared" si="75"/>
        <v>0</v>
      </c>
      <c r="E756" s="50">
        <f t="shared" si="75"/>
        <v>10365383.58</v>
      </c>
      <c r="F756" s="50">
        <f t="shared" si="75"/>
        <v>0</v>
      </c>
      <c r="G756" s="50">
        <f t="shared" si="75"/>
        <v>1471395.25</v>
      </c>
      <c r="H756" s="50">
        <f t="shared" si="75"/>
        <v>220313.61</v>
      </c>
      <c r="I756" s="50">
        <f t="shared" si="75"/>
        <v>1648517.8599999999</v>
      </c>
      <c r="J756" s="50">
        <f t="shared" si="75"/>
        <v>0</v>
      </c>
      <c r="K756" s="50">
        <f t="shared" si="75"/>
        <v>0</v>
      </c>
      <c r="L756" s="50">
        <f t="shared" si="75"/>
        <v>2960</v>
      </c>
      <c r="M756" s="50">
        <f t="shared" si="75"/>
        <v>16023969.209999999</v>
      </c>
      <c r="N756" s="50">
        <f t="shared" si="75"/>
        <v>0</v>
      </c>
      <c r="O756" s="50">
        <f t="shared" si="75"/>
        <v>0</v>
      </c>
      <c r="P756" s="50">
        <f t="shared" si="75"/>
        <v>4643.3999999999996</v>
      </c>
      <c r="Q756" s="50">
        <f t="shared" si="75"/>
        <v>13029005.310000001</v>
      </c>
      <c r="R756" s="50">
        <f t="shared" si="75"/>
        <v>468542.16999999993</v>
      </c>
      <c r="S756" s="50">
        <f t="shared" si="75"/>
        <v>0</v>
      </c>
      <c r="T756" s="50">
        <f t="shared" si="75"/>
        <v>263017.57140000002</v>
      </c>
      <c r="U756" s="50">
        <f t="shared" si="75"/>
        <v>866223.37000000011</v>
      </c>
      <c r="V756" s="45"/>
      <c r="W756" s="81"/>
      <c r="X756" s="81"/>
      <c r="Y756" s="81"/>
      <c r="Z756" s="81"/>
      <c r="AA756" s="81"/>
      <c r="AB756" s="81"/>
      <c r="AC756" s="81"/>
      <c r="AD756" s="81"/>
      <c r="AE756" s="81"/>
      <c r="AF756" s="81"/>
      <c r="AG756" s="81"/>
      <c r="AH756" s="81"/>
      <c r="AI756" s="81"/>
      <c r="AJ756" s="81"/>
      <c r="AK756" s="81"/>
      <c r="AL756" s="81"/>
      <c r="AM756" s="81"/>
      <c r="AN756" s="81"/>
      <c r="AO756" s="81"/>
      <c r="AP756" s="81"/>
      <c r="AQ756" s="81"/>
      <c r="AR756" s="81"/>
      <c r="AS756" s="81"/>
      <c r="AT756" s="81"/>
      <c r="AU756" s="81"/>
      <c r="AV756" s="81"/>
      <c r="AW756" s="81"/>
      <c r="AX756" s="81"/>
      <c r="AY756" s="81"/>
      <c r="AZ756" s="81"/>
      <c r="BA756" s="81"/>
      <c r="BB756" s="81"/>
      <c r="BC756" s="81"/>
      <c r="BD756" s="81"/>
    </row>
    <row r="757" spans="1:56" s="131" customFormat="1" ht="12.75" customHeight="1" x14ac:dyDescent="0.2">
      <c r="A757" s="244" t="s">
        <v>732</v>
      </c>
      <c r="B757" s="244"/>
      <c r="C757" s="30">
        <f>C734+C745+C756</f>
        <v>58913534.909029394</v>
      </c>
      <c r="D757" s="30">
        <f t="shared" ref="D757:U757" si="76">D756+D745+D734</f>
        <v>4364830.1409999998</v>
      </c>
      <c r="E757" s="30">
        <f t="shared" si="76"/>
        <v>10365383.58</v>
      </c>
      <c r="F757" s="30">
        <f t="shared" si="76"/>
        <v>0</v>
      </c>
      <c r="G757" s="30">
        <f t="shared" si="76"/>
        <v>1471395.25</v>
      </c>
      <c r="H757" s="30">
        <f t="shared" si="76"/>
        <v>220313.61</v>
      </c>
      <c r="I757" s="30">
        <f t="shared" si="76"/>
        <v>1648517.8599999999</v>
      </c>
      <c r="J757" s="30">
        <f t="shared" si="76"/>
        <v>0</v>
      </c>
      <c r="K757" s="30">
        <f t="shared" si="76"/>
        <v>0</v>
      </c>
      <c r="L757" s="30">
        <f t="shared" si="76"/>
        <v>4103</v>
      </c>
      <c r="M757" s="30">
        <f t="shared" si="76"/>
        <v>23611173.829999998</v>
      </c>
      <c r="N757" s="30">
        <f t="shared" si="76"/>
        <v>0</v>
      </c>
      <c r="O757" s="30">
        <f t="shared" si="76"/>
        <v>0</v>
      </c>
      <c r="P757" s="30">
        <f t="shared" si="76"/>
        <v>4643.3999999999996</v>
      </c>
      <c r="Q757" s="30">
        <f t="shared" si="76"/>
        <v>13029005.310000001</v>
      </c>
      <c r="R757" s="30">
        <f t="shared" si="76"/>
        <v>468542.16999999993</v>
      </c>
      <c r="S757" s="30">
        <f t="shared" si="76"/>
        <v>0</v>
      </c>
      <c r="T757" s="30">
        <f t="shared" si="76"/>
        <v>2617112.2661999995</v>
      </c>
      <c r="U757" s="30">
        <f t="shared" si="76"/>
        <v>1121996.8918294001</v>
      </c>
      <c r="V757" s="29"/>
      <c r="W757" s="81"/>
      <c r="X757" s="81"/>
      <c r="Y757" s="81"/>
      <c r="Z757" s="81"/>
      <c r="AA757" s="81"/>
      <c r="AB757" s="81"/>
      <c r="AC757" s="81"/>
      <c r="AD757" s="81"/>
      <c r="AE757" s="81"/>
      <c r="AF757" s="81"/>
      <c r="AG757" s="81"/>
      <c r="AH757" s="81"/>
      <c r="AI757" s="81"/>
      <c r="AJ757" s="81"/>
      <c r="AK757" s="81"/>
      <c r="AL757" s="81"/>
      <c r="AM757" s="81"/>
      <c r="AN757" s="81"/>
      <c r="AO757" s="81"/>
      <c r="AP757" s="81"/>
      <c r="AQ757" s="81"/>
      <c r="AR757" s="81"/>
      <c r="AS757" s="81"/>
      <c r="AT757" s="81"/>
      <c r="AU757" s="81"/>
      <c r="AV757" s="81"/>
      <c r="AW757" s="81"/>
      <c r="AX757" s="81"/>
      <c r="AY757" s="81"/>
      <c r="AZ757" s="81"/>
      <c r="BA757" s="81"/>
      <c r="BB757" s="81"/>
      <c r="BC757" s="81"/>
      <c r="BD757" s="81"/>
    </row>
    <row r="758" spans="1:56" s="2" customFormat="1" ht="12.75" customHeight="1" x14ac:dyDescent="0.2">
      <c r="A758" s="256" t="s">
        <v>733</v>
      </c>
      <c r="B758" s="256"/>
      <c r="C758" s="66"/>
      <c r="D758" s="67"/>
      <c r="E758" s="67"/>
      <c r="F758" s="67"/>
      <c r="G758" s="67"/>
      <c r="H758" s="67"/>
      <c r="I758" s="67"/>
      <c r="J758" s="133"/>
      <c r="K758" s="133"/>
      <c r="L758" s="67"/>
      <c r="M758" s="67"/>
      <c r="N758" s="67"/>
      <c r="O758" s="66"/>
      <c r="P758" s="67"/>
      <c r="Q758" s="67"/>
      <c r="R758" s="67"/>
      <c r="S758" s="133"/>
      <c r="T758" s="66"/>
      <c r="U758" s="67"/>
      <c r="V758" s="61"/>
    </row>
    <row r="759" spans="1:56" s="2" customFormat="1" ht="12.75" customHeight="1" x14ac:dyDescent="0.2">
      <c r="A759" s="61">
        <v>1</v>
      </c>
      <c r="B759" s="64" t="s">
        <v>734</v>
      </c>
      <c r="C759" s="66">
        <f>'Раздел 1'!P759</f>
        <v>21663.26</v>
      </c>
      <c r="D759" s="66"/>
      <c r="E759" s="66"/>
      <c r="F759" s="66"/>
      <c r="G759" s="66"/>
      <c r="H759" s="66"/>
      <c r="I759" s="66"/>
      <c r="J759" s="66"/>
      <c r="K759" s="66"/>
      <c r="L759" s="66"/>
      <c r="M759" s="66"/>
      <c r="N759" s="66"/>
      <c r="O759" s="66"/>
      <c r="P759" s="66"/>
      <c r="Q759" s="66"/>
      <c r="R759" s="66"/>
      <c r="S759" s="66"/>
      <c r="T759" s="66">
        <v>21663.26</v>
      </c>
      <c r="U759" s="66"/>
      <c r="V759" s="61">
        <v>2019</v>
      </c>
    </row>
    <row r="760" spans="1:56" s="2" customFormat="1" ht="12.75" customHeight="1" x14ac:dyDescent="0.2">
      <c r="A760" s="61">
        <v>2</v>
      </c>
      <c r="B760" s="64" t="s">
        <v>735</v>
      </c>
      <c r="C760" s="66">
        <f>'Раздел 1'!P760</f>
        <v>20802.61</v>
      </c>
      <c r="D760" s="66"/>
      <c r="E760" s="66"/>
      <c r="F760" s="66"/>
      <c r="G760" s="66"/>
      <c r="H760" s="66"/>
      <c r="I760" s="66"/>
      <c r="J760" s="66"/>
      <c r="K760" s="66"/>
      <c r="L760" s="66"/>
      <c r="M760" s="66"/>
      <c r="N760" s="66"/>
      <c r="O760" s="66"/>
      <c r="P760" s="66"/>
      <c r="Q760" s="66"/>
      <c r="R760" s="66"/>
      <c r="S760" s="66"/>
      <c r="T760" s="66">
        <v>20802.61</v>
      </c>
      <c r="U760" s="66"/>
      <c r="V760" s="61">
        <v>2019</v>
      </c>
    </row>
    <row r="761" spans="1:56" s="2" customFormat="1" ht="12.75" customHeight="1" x14ac:dyDescent="0.2">
      <c r="A761" s="61">
        <v>3</v>
      </c>
      <c r="B761" s="64" t="s">
        <v>736</v>
      </c>
      <c r="C761" s="66">
        <f>'Раздел 1'!P761</f>
        <v>26055</v>
      </c>
      <c r="D761" s="66"/>
      <c r="E761" s="66"/>
      <c r="F761" s="66"/>
      <c r="G761" s="66"/>
      <c r="H761" s="66"/>
      <c r="I761" s="66"/>
      <c r="J761" s="66"/>
      <c r="K761" s="66"/>
      <c r="L761" s="66"/>
      <c r="M761" s="66"/>
      <c r="N761" s="66"/>
      <c r="O761" s="66"/>
      <c r="P761" s="66"/>
      <c r="Q761" s="66"/>
      <c r="R761" s="66"/>
      <c r="S761" s="66"/>
      <c r="T761" s="66">
        <v>26055</v>
      </c>
      <c r="U761" s="66"/>
      <c r="V761" s="61">
        <v>2019</v>
      </c>
    </row>
    <row r="762" spans="1:56" s="2" customFormat="1" ht="12.75" customHeight="1" x14ac:dyDescent="0.2">
      <c r="A762" s="61">
        <v>4</v>
      </c>
      <c r="B762" s="64" t="s">
        <v>737</v>
      </c>
      <c r="C762" s="66">
        <f>'Раздел 1'!P762</f>
        <v>24286</v>
      </c>
      <c r="D762" s="66"/>
      <c r="E762" s="66"/>
      <c r="F762" s="66"/>
      <c r="G762" s="66"/>
      <c r="H762" s="66"/>
      <c r="I762" s="66"/>
      <c r="J762" s="66"/>
      <c r="K762" s="66"/>
      <c r="L762" s="66"/>
      <c r="M762" s="66"/>
      <c r="N762" s="66"/>
      <c r="O762" s="66"/>
      <c r="P762" s="66"/>
      <c r="Q762" s="66"/>
      <c r="R762" s="66"/>
      <c r="S762" s="66"/>
      <c r="T762" s="66">
        <v>24286</v>
      </c>
      <c r="U762" s="66"/>
      <c r="V762" s="61">
        <v>2019</v>
      </c>
    </row>
    <row r="763" spans="1:56" s="2" customFormat="1" ht="12.75" customHeight="1" x14ac:dyDescent="0.2">
      <c r="A763" s="61">
        <v>5</v>
      </c>
      <c r="B763" s="64" t="s">
        <v>738</v>
      </c>
      <c r="C763" s="66">
        <f>'Раздел 1'!P763</f>
        <v>21663.26</v>
      </c>
      <c r="D763" s="66"/>
      <c r="E763" s="66"/>
      <c r="F763" s="66"/>
      <c r="G763" s="66"/>
      <c r="H763" s="66"/>
      <c r="I763" s="66"/>
      <c r="J763" s="66"/>
      <c r="K763" s="66"/>
      <c r="L763" s="66"/>
      <c r="M763" s="66"/>
      <c r="N763" s="66"/>
      <c r="O763" s="66"/>
      <c r="P763" s="66"/>
      <c r="Q763" s="66"/>
      <c r="R763" s="66"/>
      <c r="S763" s="66"/>
      <c r="T763" s="66">
        <v>21663.26</v>
      </c>
      <c r="U763" s="66"/>
      <c r="V763" s="61">
        <v>2019</v>
      </c>
    </row>
    <row r="764" spans="1:56" s="2" customFormat="1" ht="12.75" customHeight="1" x14ac:dyDescent="0.2">
      <c r="A764" s="61">
        <v>6</v>
      </c>
      <c r="B764" s="64" t="s">
        <v>739</v>
      </c>
      <c r="C764" s="66">
        <f>'Раздел 1'!P764</f>
        <v>20802.61</v>
      </c>
      <c r="D764" s="66"/>
      <c r="E764" s="66"/>
      <c r="F764" s="66"/>
      <c r="G764" s="66"/>
      <c r="H764" s="66"/>
      <c r="I764" s="66"/>
      <c r="J764" s="66"/>
      <c r="K764" s="66"/>
      <c r="L764" s="66"/>
      <c r="M764" s="66"/>
      <c r="N764" s="66"/>
      <c r="O764" s="66"/>
      <c r="P764" s="66"/>
      <c r="Q764" s="66"/>
      <c r="R764" s="66"/>
      <c r="S764" s="66"/>
      <c r="T764" s="66">
        <v>20802.61</v>
      </c>
      <c r="U764" s="66"/>
      <c r="V764" s="61">
        <v>2019</v>
      </c>
    </row>
    <row r="765" spans="1:56" s="2" customFormat="1" ht="12.75" customHeight="1" x14ac:dyDescent="0.2">
      <c r="A765" s="61">
        <v>7</v>
      </c>
      <c r="B765" s="64" t="s">
        <v>740</v>
      </c>
      <c r="C765" s="66">
        <f>'Раздел 1'!P765</f>
        <v>24286</v>
      </c>
      <c r="D765" s="66"/>
      <c r="E765" s="66"/>
      <c r="F765" s="66"/>
      <c r="G765" s="66"/>
      <c r="H765" s="66"/>
      <c r="I765" s="66"/>
      <c r="J765" s="66"/>
      <c r="K765" s="66"/>
      <c r="L765" s="66"/>
      <c r="M765" s="66"/>
      <c r="N765" s="66"/>
      <c r="O765" s="66"/>
      <c r="P765" s="66"/>
      <c r="Q765" s="66"/>
      <c r="R765" s="66"/>
      <c r="S765" s="66"/>
      <c r="T765" s="66">
        <v>24286</v>
      </c>
      <c r="U765" s="66"/>
      <c r="V765" s="61">
        <v>2019</v>
      </c>
    </row>
    <row r="766" spans="1:56" s="2" customFormat="1" ht="12.75" customHeight="1" x14ac:dyDescent="0.2">
      <c r="A766" s="61">
        <v>8</v>
      </c>
      <c r="B766" s="64" t="s">
        <v>741</v>
      </c>
      <c r="C766" s="66">
        <f>'Раздел 1'!P766</f>
        <v>78560</v>
      </c>
      <c r="D766" s="66"/>
      <c r="E766" s="66"/>
      <c r="F766" s="66"/>
      <c r="G766" s="66"/>
      <c r="H766" s="66"/>
      <c r="I766" s="66"/>
      <c r="J766" s="66"/>
      <c r="K766" s="66"/>
      <c r="L766" s="66"/>
      <c r="M766" s="66"/>
      <c r="N766" s="66"/>
      <c r="O766" s="66"/>
      <c r="P766" s="66"/>
      <c r="Q766" s="66"/>
      <c r="R766" s="66"/>
      <c r="S766" s="66"/>
      <c r="T766" s="66">
        <v>78560</v>
      </c>
      <c r="U766" s="66"/>
      <c r="V766" s="61">
        <v>2019</v>
      </c>
    </row>
    <row r="767" spans="1:56" s="2" customFormat="1" ht="12.75" customHeight="1" x14ac:dyDescent="0.2">
      <c r="A767" s="61">
        <v>9</v>
      </c>
      <c r="B767" s="64" t="s">
        <v>742</v>
      </c>
      <c r="C767" s="66">
        <f>'Раздел 1'!P767</f>
        <v>21663.26</v>
      </c>
      <c r="D767" s="66"/>
      <c r="E767" s="66"/>
      <c r="F767" s="66"/>
      <c r="G767" s="66"/>
      <c r="H767" s="66"/>
      <c r="I767" s="66"/>
      <c r="J767" s="66"/>
      <c r="K767" s="66"/>
      <c r="L767" s="66"/>
      <c r="M767" s="66"/>
      <c r="N767" s="66"/>
      <c r="O767" s="66"/>
      <c r="P767" s="66"/>
      <c r="Q767" s="66"/>
      <c r="R767" s="66"/>
      <c r="S767" s="66"/>
      <c r="T767" s="66">
        <v>21663.26</v>
      </c>
      <c r="U767" s="66"/>
      <c r="V767" s="61">
        <v>2019</v>
      </c>
    </row>
    <row r="768" spans="1:56" s="2" customFormat="1" ht="12.75" customHeight="1" x14ac:dyDescent="0.2">
      <c r="A768" s="61">
        <v>10</v>
      </c>
      <c r="B768" s="64" t="s">
        <v>743</v>
      </c>
      <c r="C768" s="66">
        <f>'Раздел 1'!P768</f>
        <v>30989</v>
      </c>
      <c r="D768" s="66"/>
      <c r="E768" s="66"/>
      <c r="F768" s="66"/>
      <c r="G768" s="66"/>
      <c r="H768" s="66"/>
      <c r="I768" s="66"/>
      <c r="J768" s="66"/>
      <c r="K768" s="66"/>
      <c r="L768" s="66"/>
      <c r="M768" s="66"/>
      <c r="N768" s="66"/>
      <c r="O768" s="66"/>
      <c r="P768" s="66"/>
      <c r="Q768" s="66"/>
      <c r="R768" s="66"/>
      <c r="S768" s="66"/>
      <c r="T768" s="66">
        <v>30989</v>
      </c>
      <c r="U768" s="66"/>
      <c r="V768" s="61">
        <v>2019</v>
      </c>
    </row>
    <row r="769" spans="1:56" s="2" customFormat="1" ht="12.75" customHeight="1" x14ac:dyDescent="0.2">
      <c r="A769" s="61">
        <v>11</v>
      </c>
      <c r="B769" s="64" t="s">
        <v>744</v>
      </c>
      <c r="C769" s="66">
        <f>'Раздел 1'!P769</f>
        <v>26055</v>
      </c>
      <c r="D769" s="66"/>
      <c r="E769" s="66"/>
      <c r="F769" s="66"/>
      <c r="G769" s="66"/>
      <c r="H769" s="66"/>
      <c r="I769" s="66"/>
      <c r="J769" s="66"/>
      <c r="K769" s="66"/>
      <c r="L769" s="66"/>
      <c r="M769" s="66"/>
      <c r="N769" s="66"/>
      <c r="O769" s="66"/>
      <c r="P769" s="66"/>
      <c r="Q769" s="66"/>
      <c r="R769" s="66"/>
      <c r="S769" s="66"/>
      <c r="T769" s="66">
        <v>26055</v>
      </c>
      <c r="U769" s="66"/>
      <c r="V769" s="61">
        <v>2019</v>
      </c>
    </row>
    <row r="770" spans="1:56" s="2" customFormat="1" ht="12.75" customHeight="1" x14ac:dyDescent="0.2">
      <c r="A770" s="61">
        <v>12</v>
      </c>
      <c r="B770" s="64" t="s">
        <v>745</v>
      </c>
      <c r="C770" s="66">
        <f>'Раздел 1'!P770</f>
        <v>24625.11</v>
      </c>
      <c r="D770" s="66"/>
      <c r="E770" s="66"/>
      <c r="F770" s="66"/>
      <c r="G770" s="66"/>
      <c r="H770" s="66"/>
      <c r="I770" s="66"/>
      <c r="J770" s="66"/>
      <c r="K770" s="66"/>
      <c r="L770" s="66"/>
      <c r="M770" s="66"/>
      <c r="N770" s="66"/>
      <c r="O770" s="66"/>
      <c r="P770" s="66"/>
      <c r="Q770" s="66"/>
      <c r="R770" s="66"/>
      <c r="S770" s="66"/>
      <c r="T770" s="66">
        <v>24625.11</v>
      </c>
      <c r="U770" s="66"/>
      <c r="V770" s="61">
        <v>2019</v>
      </c>
    </row>
    <row r="771" spans="1:56" s="2" customFormat="1" ht="12.75" customHeight="1" x14ac:dyDescent="0.2">
      <c r="A771" s="61">
        <v>13</v>
      </c>
      <c r="B771" s="64" t="s">
        <v>746</v>
      </c>
      <c r="C771" s="66">
        <f>'Раздел 1'!P771</f>
        <v>32808</v>
      </c>
      <c r="D771" s="66"/>
      <c r="E771" s="66"/>
      <c r="F771" s="66"/>
      <c r="G771" s="66"/>
      <c r="H771" s="66"/>
      <c r="I771" s="66"/>
      <c r="J771" s="66"/>
      <c r="K771" s="66"/>
      <c r="L771" s="66"/>
      <c r="M771" s="66"/>
      <c r="N771" s="66"/>
      <c r="O771" s="66"/>
      <c r="P771" s="66"/>
      <c r="Q771" s="66"/>
      <c r="R771" s="66"/>
      <c r="S771" s="66"/>
      <c r="T771" s="66">
        <v>32808</v>
      </c>
      <c r="U771" s="66"/>
      <c r="V771" s="61">
        <v>2019</v>
      </c>
    </row>
    <row r="772" spans="1:56" s="2" customFormat="1" ht="12.75" customHeight="1" x14ac:dyDescent="0.2">
      <c r="A772" s="61">
        <v>14</v>
      </c>
      <c r="B772" s="64" t="s">
        <v>747</v>
      </c>
      <c r="C772" s="66">
        <f>'Раздел 1'!P772</f>
        <v>21264</v>
      </c>
      <c r="D772" s="66"/>
      <c r="E772" s="66"/>
      <c r="F772" s="66"/>
      <c r="G772" s="66"/>
      <c r="H772" s="66"/>
      <c r="I772" s="66"/>
      <c r="J772" s="66"/>
      <c r="K772" s="66"/>
      <c r="L772" s="66"/>
      <c r="M772" s="66"/>
      <c r="N772" s="66"/>
      <c r="O772" s="66"/>
      <c r="P772" s="66"/>
      <c r="Q772" s="66"/>
      <c r="R772" s="66"/>
      <c r="S772" s="66"/>
      <c r="T772" s="66">
        <v>21264</v>
      </c>
      <c r="U772" s="66"/>
      <c r="V772" s="61">
        <v>2019</v>
      </c>
    </row>
    <row r="773" spans="1:56" s="2" customFormat="1" ht="12.75" customHeight="1" x14ac:dyDescent="0.2">
      <c r="A773" s="61">
        <v>15</v>
      </c>
      <c r="B773" s="64" t="s">
        <v>748</v>
      </c>
      <c r="C773" s="66">
        <f>'Раздел 1'!P773</f>
        <v>30980</v>
      </c>
      <c r="D773" s="66"/>
      <c r="E773" s="66"/>
      <c r="F773" s="66"/>
      <c r="G773" s="66"/>
      <c r="H773" s="66"/>
      <c r="I773" s="66"/>
      <c r="J773" s="66"/>
      <c r="K773" s="66"/>
      <c r="L773" s="66"/>
      <c r="M773" s="66"/>
      <c r="N773" s="66"/>
      <c r="O773" s="66"/>
      <c r="P773" s="66"/>
      <c r="Q773" s="66"/>
      <c r="R773" s="66"/>
      <c r="S773" s="66"/>
      <c r="T773" s="66">
        <v>30980</v>
      </c>
      <c r="U773" s="66"/>
      <c r="V773" s="61">
        <v>2019</v>
      </c>
    </row>
    <row r="774" spans="1:56" s="2" customFormat="1" ht="12.75" customHeight="1" x14ac:dyDescent="0.2">
      <c r="A774" s="61">
        <v>16</v>
      </c>
      <c r="B774" s="64" t="s">
        <v>749</v>
      </c>
      <c r="C774" s="66">
        <f>'Раздел 1'!P774</f>
        <v>27637</v>
      </c>
      <c r="D774" s="66"/>
      <c r="E774" s="66"/>
      <c r="F774" s="66"/>
      <c r="G774" s="66"/>
      <c r="H774" s="66"/>
      <c r="I774" s="66"/>
      <c r="J774" s="66"/>
      <c r="K774" s="66"/>
      <c r="L774" s="66"/>
      <c r="M774" s="66"/>
      <c r="N774" s="66"/>
      <c r="O774" s="66"/>
      <c r="P774" s="66"/>
      <c r="Q774" s="66"/>
      <c r="R774" s="66"/>
      <c r="S774" s="66"/>
      <c r="T774" s="66">
        <v>27637</v>
      </c>
      <c r="U774" s="66"/>
      <c r="V774" s="61">
        <v>2019</v>
      </c>
    </row>
    <row r="775" spans="1:56" s="2" customFormat="1" ht="12.75" customHeight="1" x14ac:dyDescent="0.2">
      <c r="A775" s="61">
        <v>17</v>
      </c>
      <c r="B775" s="64" t="s">
        <v>750</v>
      </c>
      <c r="C775" s="66">
        <f>'Раздел 1'!P775</f>
        <v>27637</v>
      </c>
      <c r="D775" s="66"/>
      <c r="E775" s="66"/>
      <c r="F775" s="66"/>
      <c r="G775" s="66"/>
      <c r="H775" s="66"/>
      <c r="I775" s="66"/>
      <c r="J775" s="66"/>
      <c r="K775" s="66"/>
      <c r="L775" s="66"/>
      <c r="M775" s="66"/>
      <c r="N775" s="66"/>
      <c r="O775" s="66"/>
      <c r="P775" s="66"/>
      <c r="Q775" s="66"/>
      <c r="R775" s="66"/>
      <c r="S775" s="66"/>
      <c r="T775" s="66">
        <v>27637</v>
      </c>
      <c r="U775" s="66"/>
      <c r="V775" s="61">
        <v>2019</v>
      </c>
    </row>
    <row r="776" spans="1:56" s="2" customFormat="1" ht="12.75" customHeight="1" x14ac:dyDescent="0.2">
      <c r="A776" s="61">
        <v>18</v>
      </c>
      <c r="B776" s="64" t="s">
        <v>751</v>
      </c>
      <c r="C776" s="66">
        <f>'Раздел 1'!P776</f>
        <v>21016</v>
      </c>
      <c r="D776" s="66"/>
      <c r="E776" s="66"/>
      <c r="F776" s="66"/>
      <c r="G776" s="66"/>
      <c r="H776" s="66"/>
      <c r="I776" s="66"/>
      <c r="J776" s="66"/>
      <c r="K776" s="66"/>
      <c r="L776" s="66"/>
      <c r="M776" s="66"/>
      <c r="N776" s="66"/>
      <c r="O776" s="66"/>
      <c r="P776" s="66"/>
      <c r="Q776" s="66"/>
      <c r="R776" s="66"/>
      <c r="S776" s="66"/>
      <c r="T776" s="66">
        <v>21016</v>
      </c>
      <c r="U776" s="66"/>
      <c r="V776" s="61">
        <v>2019</v>
      </c>
    </row>
    <row r="777" spans="1:56" s="2" customFormat="1" ht="12.75" customHeight="1" x14ac:dyDescent="0.2">
      <c r="A777" s="61">
        <v>19</v>
      </c>
      <c r="B777" s="64" t="s">
        <v>752</v>
      </c>
      <c r="C777" s="66">
        <f>'Раздел 1'!P777</f>
        <v>28539</v>
      </c>
      <c r="D777" s="66"/>
      <c r="E777" s="66"/>
      <c r="F777" s="66"/>
      <c r="G777" s="66"/>
      <c r="H777" s="66"/>
      <c r="I777" s="66"/>
      <c r="J777" s="66"/>
      <c r="K777" s="66"/>
      <c r="L777" s="66"/>
      <c r="M777" s="66"/>
      <c r="N777" s="66"/>
      <c r="O777" s="66"/>
      <c r="P777" s="66"/>
      <c r="Q777" s="66"/>
      <c r="R777" s="66"/>
      <c r="S777" s="66"/>
      <c r="T777" s="66">
        <v>28539</v>
      </c>
      <c r="U777" s="66"/>
      <c r="V777" s="61">
        <v>2019</v>
      </c>
    </row>
    <row r="778" spans="1:56" s="2" customFormat="1" ht="12.75" customHeight="1" x14ac:dyDescent="0.2">
      <c r="A778" s="61">
        <v>20</v>
      </c>
      <c r="B778" s="64" t="s">
        <v>753</v>
      </c>
      <c r="C778" s="66">
        <f>'Раздел 1'!P778</f>
        <v>27637</v>
      </c>
      <c r="D778" s="66"/>
      <c r="E778" s="66"/>
      <c r="F778" s="66"/>
      <c r="G778" s="66"/>
      <c r="H778" s="66"/>
      <c r="I778" s="66"/>
      <c r="J778" s="66"/>
      <c r="K778" s="66"/>
      <c r="L778" s="66"/>
      <c r="M778" s="66"/>
      <c r="N778" s="66"/>
      <c r="O778" s="66"/>
      <c r="P778" s="66"/>
      <c r="Q778" s="66"/>
      <c r="R778" s="66"/>
      <c r="S778" s="66"/>
      <c r="T778" s="66">
        <v>27637</v>
      </c>
      <c r="U778" s="66"/>
      <c r="V778" s="61">
        <v>2019</v>
      </c>
    </row>
    <row r="779" spans="1:56" s="130" customFormat="1" ht="12.75" customHeight="1" x14ac:dyDescent="0.2">
      <c r="A779" s="245" t="s">
        <v>754</v>
      </c>
      <c r="B779" s="245"/>
      <c r="C779" s="50">
        <f t="shared" ref="C779:U779" si="77">SUM(C759:C778)</f>
        <v>558969.11</v>
      </c>
      <c r="D779" s="50">
        <f t="shared" si="77"/>
        <v>0</v>
      </c>
      <c r="E779" s="50">
        <f t="shared" si="77"/>
        <v>0</v>
      </c>
      <c r="F779" s="50">
        <f t="shared" si="77"/>
        <v>0</v>
      </c>
      <c r="G779" s="50">
        <f t="shared" si="77"/>
        <v>0</v>
      </c>
      <c r="H779" s="50">
        <f t="shared" si="77"/>
        <v>0</v>
      </c>
      <c r="I779" s="50">
        <f t="shared" si="77"/>
        <v>0</v>
      </c>
      <c r="J779" s="50">
        <f t="shared" si="77"/>
        <v>0</v>
      </c>
      <c r="K779" s="50">
        <f t="shared" si="77"/>
        <v>0</v>
      </c>
      <c r="L779" s="50">
        <f t="shared" si="77"/>
        <v>0</v>
      </c>
      <c r="M779" s="50">
        <f t="shared" si="77"/>
        <v>0</v>
      </c>
      <c r="N779" s="50">
        <f t="shared" si="77"/>
        <v>0</v>
      </c>
      <c r="O779" s="50">
        <f t="shared" si="77"/>
        <v>0</v>
      </c>
      <c r="P779" s="50">
        <f t="shared" si="77"/>
        <v>0</v>
      </c>
      <c r="Q779" s="50">
        <f t="shared" si="77"/>
        <v>0</v>
      </c>
      <c r="R779" s="50">
        <f t="shared" si="77"/>
        <v>0</v>
      </c>
      <c r="S779" s="50">
        <f t="shared" si="77"/>
        <v>0</v>
      </c>
      <c r="T779" s="50">
        <f t="shared" si="77"/>
        <v>558969.11</v>
      </c>
      <c r="U779" s="50">
        <f t="shared" si="77"/>
        <v>0</v>
      </c>
      <c r="V779" s="45"/>
      <c r="W779" s="81"/>
      <c r="X779" s="81"/>
      <c r="Y779" s="81"/>
      <c r="Z779" s="81"/>
      <c r="AA779" s="81"/>
      <c r="AB779" s="81"/>
      <c r="AC779" s="81"/>
      <c r="AD779" s="81"/>
      <c r="AE779" s="81"/>
      <c r="AF779" s="81"/>
      <c r="AG779" s="81"/>
      <c r="AH779" s="81"/>
      <c r="AI779" s="81"/>
      <c r="AJ779" s="81"/>
      <c r="AK779" s="81"/>
      <c r="AL779" s="81"/>
      <c r="AM779" s="81"/>
      <c r="AN779" s="81"/>
      <c r="AO779" s="81"/>
      <c r="AP779" s="81"/>
      <c r="AQ779" s="81"/>
      <c r="AR779" s="81"/>
      <c r="AS779" s="81"/>
      <c r="AT779" s="81"/>
      <c r="AU779" s="81"/>
      <c r="AV779" s="81"/>
      <c r="AW779" s="81"/>
      <c r="AX779" s="81"/>
      <c r="AY779" s="81"/>
      <c r="AZ779" s="81"/>
      <c r="BA779" s="81"/>
      <c r="BB779" s="81"/>
      <c r="BC779" s="81"/>
      <c r="BD779" s="81"/>
    </row>
    <row r="780" spans="1:56" s="81" customFormat="1" ht="12.75" customHeight="1" x14ac:dyDescent="0.2">
      <c r="A780" s="61">
        <v>1</v>
      </c>
      <c r="B780" s="64" t="s">
        <v>755</v>
      </c>
      <c r="C780" s="66">
        <f>'Раздел 1'!P780</f>
        <v>30870</v>
      </c>
      <c r="D780" s="66"/>
      <c r="E780" s="66"/>
      <c r="F780" s="66"/>
      <c r="G780" s="66"/>
      <c r="H780" s="66"/>
      <c r="I780" s="66"/>
      <c r="J780" s="66"/>
      <c r="K780" s="66"/>
      <c r="L780" s="66"/>
      <c r="M780" s="66"/>
      <c r="N780" s="66"/>
      <c r="O780" s="66"/>
      <c r="P780" s="66"/>
      <c r="Q780" s="66"/>
      <c r="R780" s="66"/>
      <c r="S780" s="66"/>
      <c r="T780" s="66">
        <v>30870</v>
      </c>
      <c r="U780" s="66"/>
      <c r="V780" s="61">
        <v>2020</v>
      </c>
    </row>
    <row r="781" spans="1:56" s="2" customFormat="1" ht="12.75" customHeight="1" x14ac:dyDescent="0.2">
      <c r="A781" s="61">
        <v>2</v>
      </c>
      <c r="B781" s="64" t="s">
        <v>756</v>
      </c>
      <c r="C781" s="66">
        <f>'Раздел 1'!P781</f>
        <v>47256</v>
      </c>
      <c r="D781" s="66"/>
      <c r="E781" s="66"/>
      <c r="F781" s="66"/>
      <c r="G781" s="66"/>
      <c r="H781" s="66"/>
      <c r="I781" s="66"/>
      <c r="J781" s="66"/>
      <c r="K781" s="66"/>
      <c r="L781" s="66"/>
      <c r="M781" s="66"/>
      <c r="N781" s="66"/>
      <c r="O781" s="66"/>
      <c r="P781" s="66"/>
      <c r="Q781" s="66"/>
      <c r="R781" s="66"/>
      <c r="S781" s="66"/>
      <c r="T781" s="66">
        <v>47256</v>
      </c>
      <c r="U781" s="66"/>
      <c r="V781" s="61">
        <v>2020</v>
      </c>
    </row>
    <row r="782" spans="1:56" s="2" customFormat="1" ht="12.75" customHeight="1" x14ac:dyDescent="0.2">
      <c r="A782" s="61">
        <v>3</v>
      </c>
      <c r="B782" s="64" t="s">
        <v>757</v>
      </c>
      <c r="C782" s="66">
        <f>'Раздел 1'!P782</f>
        <v>47256</v>
      </c>
      <c r="D782" s="66"/>
      <c r="E782" s="66"/>
      <c r="F782" s="66"/>
      <c r="G782" s="66"/>
      <c r="H782" s="66"/>
      <c r="I782" s="66"/>
      <c r="J782" s="66"/>
      <c r="K782" s="66"/>
      <c r="L782" s="66"/>
      <c r="M782" s="66"/>
      <c r="N782" s="66"/>
      <c r="O782" s="66"/>
      <c r="P782" s="66"/>
      <c r="Q782" s="66"/>
      <c r="R782" s="66"/>
      <c r="S782" s="66"/>
      <c r="T782" s="66">
        <v>47256</v>
      </c>
      <c r="U782" s="66"/>
      <c r="V782" s="61">
        <v>2020</v>
      </c>
    </row>
    <row r="783" spans="1:56" s="130" customFormat="1" ht="12.75" customHeight="1" x14ac:dyDescent="0.2">
      <c r="A783" s="134" t="s">
        <v>758</v>
      </c>
      <c r="B783" s="134"/>
      <c r="C783" s="50">
        <f t="shared" ref="C783:T783" si="78">SUM(C780:C782)</f>
        <v>125382</v>
      </c>
      <c r="D783" s="50">
        <f t="shared" si="78"/>
        <v>0</v>
      </c>
      <c r="E783" s="50">
        <f t="shared" si="78"/>
        <v>0</v>
      </c>
      <c r="F783" s="50">
        <f t="shared" si="78"/>
        <v>0</v>
      </c>
      <c r="G783" s="50">
        <f t="shared" si="78"/>
        <v>0</v>
      </c>
      <c r="H783" s="50">
        <f t="shared" si="78"/>
        <v>0</v>
      </c>
      <c r="I783" s="50">
        <f t="shared" si="78"/>
        <v>0</v>
      </c>
      <c r="J783" s="50">
        <f t="shared" si="78"/>
        <v>0</v>
      </c>
      <c r="K783" s="50">
        <f t="shared" si="78"/>
        <v>0</v>
      </c>
      <c r="L783" s="50">
        <f t="shared" si="78"/>
        <v>0</v>
      </c>
      <c r="M783" s="50">
        <f t="shared" si="78"/>
        <v>0</v>
      </c>
      <c r="N783" s="50">
        <f t="shared" si="78"/>
        <v>0</v>
      </c>
      <c r="O783" s="50">
        <f t="shared" si="78"/>
        <v>0</v>
      </c>
      <c r="P783" s="50">
        <f t="shared" si="78"/>
        <v>0</v>
      </c>
      <c r="Q783" s="50">
        <f t="shared" si="78"/>
        <v>0</v>
      </c>
      <c r="R783" s="50">
        <f t="shared" si="78"/>
        <v>0</v>
      </c>
      <c r="S783" s="50">
        <f t="shared" si="78"/>
        <v>0</v>
      </c>
      <c r="T783" s="50">
        <f t="shared" si="78"/>
        <v>125382</v>
      </c>
      <c r="U783" s="50">
        <f>0.0214*(D783+E783+F783+G783+H783+I783+M783+O783+R783)</f>
        <v>0</v>
      </c>
      <c r="V783" s="45"/>
      <c r="W783" s="81"/>
      <c r="X783" s="81"/>
      <c r="Y783" s="81"/>
      <c r="Z783" s="81"/>
      <c r="AA783" s="81"/>
      <c r="AB783" s="81"/>
      <c r="AC783" s="81"/>
      <c r="AD783" s="81"/>
      <c r="AE783" s="81"/>
      <c r="AF783" s="81"/>
      <c r="AG783" s="81"/>
      <c r="AH783" s="81"/>
      <c r="AI783" s="81"/>
      <c r="AJ783" s="81"/>
      <c r="AK783" s="81"/>
      <c r="AL783" s="81"/>
      <c r="AM783" s="81"/>
      <c r="AN783" s="81"/>
      <c r="AO783" s="81"/>
      <c r="AP783" s="81"/>
      <c r="AQ783" s="81"/>
      <c r="AR783" s="81"/>
      <c r="AS783" s="81"/>
      <c r="AT783" s="81"/>
      <c r="AU783" s="81"/>
      <c r="AV783" s="81"/>
      <c r="AW783" s="81"/>
      <c r="AX783" s="81"/>
      <c r="AY783" s="81"/>
      <c r="AZ783" s="81"/>
      <c r="BA783" s="81"/>
      <c r="BB783" s="81"/>
      <c r="BC783" s="81"/>
      <c r="BD783" s="81"/>
    </row>
    <row r="784" spans="1:56" s="2" customFormat="1" ht="12" customHeight="1" x14ac:dyDescent="0.2">
      <c r="A784" s="61">
        <v>1</v>
      </c>
      <c r="B784" s="64" t="s">
        <v>759</v>
      </c>
      <c r="C784" s="66">
        <f>'Раздел 1'!P784</f>
        <v>128463.64200000001</v>
      </c>
      <c r="D784" s="66"/>
      <c r="E784" s="66"/>
      <c r="F784" s="66"/>
      <c r="G784" s="66"/>
      <c r="H784" s="66"/>
      <c r="I784" s="66"/>
      <c r="J784" s="66"/>
      <c r="K784" s="66"/>
      <c r="L784" s="66"/>
      <c r="M784" s="66"/>
      <c r="N784" s="66"/>
      <c r="O784" s="66"/>
      <c r="P784" s="66"/>
      <c r="Q784" s="66"/>
      <c r="R784" s="66"/>
      <c r="S784" s="66"/>
      <c r="T784" s="66">
        <f>C784</f>
        <v>128463.64200000001</v>
      </c>
      <c r="U784" s="66"/>
      <c r="V784" s="61">
        <v>2021</v>
      </c>
    </row>
    <row r="785" spans="1:56" s="2" customFormat="1" ht="12" customHeight="1" x14ac:dyDescent="0.2">
      <c r="A785" s="61">
        <v>2</v>
      </c>
      <c r="B785" s="64" t="s">
        <v>760</v>
      </c>
      <c r="C785" s="66">
        <f>'Раздел 1'!P785</f>
        <v>104194.692</v>
      </c>
      <c r="D785" s="66"/>
      <c r="E785" s="66"/>
      <c r="F785" s="66"/>
      <c r="G785" s="66"/>
      <c r="H785" s="66"/>
      <c r="I785" s="66"/>
      <c r="J785" s="66"/>
      <c r="K785" s="66"/>
      <c r="L785" s="66"/>
      <c r="M785" s="66"/>
      <c r="N785" s="66"/>
      <c r="O785" s="66"/>
      <c r="P785" s="66"/>
      <c r="Q785" s="66"/>
      <c r="R785" s="66"/>
      <c r="S785" s="66"/>
      <c r="T785" s="66">
        <f>C785</f>
        <v>104194.692</v>
      </c>
      <c r="U785" s="66"/>
      <c r="V785" s="61">
        <v>2021</v>
      </c>
    </row>
    <row r="786" spans="1:56" s="130" customFormat="1" ht="12.75" customHeight="1" x14ac:dyDescent="0.2">
      <c r="A786" s="245" t="s">
        <v>761</v>
      </c>
      <c r="B786" s="245"/>
      <c r="C786" s="50">
        <f>SUM(C784:C785)</f>
        <v>232658.334</v>
      </c>
      <c r="D786" s="50">
        <f t="shared" ref="D786:S786" si="79">SUM(D781:D782)</f>
        <v>0</v>
      </c>
      <c r="E786" s="50">
        <f t="shared" si="79"/>
        <v>0</v>
      </c>
      <c r="F786" s="50">
        <f t="shared" si="79"/>
        <v>0</v>
      </c>
      <c r="G786" s="50">
        <f t="shared" si="79"/>
        <v>0</v>
      </c>
      <c r="H786" s="50">
        <f t="shared" si="79"/>
        <v>0</v>
      </c>
      <c r="I786" s="50">
        <f t="shared" si="79"/>
        <v>0</v>
      </c>
      <c r="J786" s="50">
        <f t="shared" si="79"/>
        <v>0</v>
      </c>
      <c r="K786" s="50">
        <f t="shared" si="79"/>
        <v>0</v>
      </c>
      <c r="L786" s="50">
        <f t="shared" si="79"/>
        <v>0</v>
      </c>
      <c r="M786" s="50">
        <f t="shared" si="79"/>
        <v>0</v>
      </c>
      <c r="N786" s="50">
        <f t="shared" si="79"/>
        <v>0</v>
      </c>
      <c r="O786" s="50">
        <f t="shared" si="79"/>
        <v>0</v>
      </c>
      <c r="P786" s="50">
        <f t="shared" si="79"/>
        <v>0</v>
      </c>
      <c r="Q786" s="50">
        <f t="shared" si="79"/>
        <v>0</v>
      </c>
      <c r="R786" s="50">
        <f t="shared" si="79"/>
        <v>0</v>
      </c>
      <c r="S786" s="50">
        <f t="shared" si="79"/>
        <v>0</v>
      </c>
      <c r="T786" s="50">
        <f>SUM(T784:T785)</f>
        <v>232658.334</v>
      </c>
      <c r="U786" s="50">
        <f>0.0214*(D786+E786+F786+G786+H786+I786+M786+O786+R786)</f>
        <v>0</v>
      </c>
      <c r="V786" s="45"/>
      <c r="W786" s="81"/>
      <c r="X786" s="81"/>
      <c r="Y786" s="81"/>
      <c r="Z786" s="81"/>
      <c r="AA786" s="81"/>
      <c r="AB786" s="81"/>
      <c r="AC786" s="81"/>
      <c r="AD786" s="81"/>
      <c r="AE786" s="81"/>
      <c r="AF786" s="81"/>
      <c r="AG786" s="81"/>
      <c r="AH786" s="81"/>
      <c r="AI786" s="81"/>
      <c r="AJ786" s="81"/>
      <c r="AK786" s="81"/>
      <c r="AL786" s="81"/>
      <c r="AM786" s="81"/>
      <c r="AN786" s="81"/>
      <c r="AO786" s="81"/>
      <c r="AP786" s="81"/>
      <c r="AQ786" s="81"/>
      <c r="AR786" s="81"/>
      <c r="AS786" s="81"/>
      <c r="AT786" s="81"/>
      <c r="AU786" s="81"/>
      <c r="AV786" s="81"/>
      <c r="AW786" s="81"/>
      <c r="AX786" s="81"/>
      <c r="AY786" s="81"/>
      <c r="AZ786" s="81"/>
      <c r="BA786" s="81"/>
      <c r="BB786" s="81"/>
      <c r="BC786" s="81"/>
      <c r="BD786" s="81"/>
    </row>
    <row r="787" spans="1:56" s="131" customFormat="1" ht="12.75" customHeight="1" x14ac:dyDescent="0.2">
      <c r="A787" s="244" t="s">
        <v>762</v>
      </c>
      <c r="B787" s="244"/>
      <c r="C787" s="30">
        <f t="shared" ref="C787:T787" si="80">C779+C783+C786</f>
        <v>917009.44400000002</v>
      </c>
      <c r="D787" s="30">
        <f t="shared" si="80"/>
        <v>0</v>
      </c>
      <c r="E787" s="30">
        <f t="shared" si="80"/>
        <v>0</v>
      </c>
      <c r="F787" s="30">
        <f t="shared" si="80"/>
        <v>0</v>
      </c>
      <c r="G787" s="30">
        <f t="shared" si="80"/>
        <v>0</v>
      </c>
      <c r="H787" s="30">
        <f t="shared" si="80"/>
        <v>0</v>
      </c>
      <c r="I787" s="30">
        <f t="shared" si="80"/>
        <v>0</v>
      </c>
      <c r="J787" s="30">
        <f t="shared" si="80"/>
        <v>0</v>
      </c>
      <c r="K787" s="30">
        <f t="shared" si="80"/>
        <v>0</v>
      </c>
      <c r="L787" s="30">
        <f t="shared" si="80"/>
        <v>0</v>
      </c>
      <c r="M787" s="30">
        <f t="shared" si="80"/>
        <v>0</v>
      </c>
      <c r="N787" s="30">
        <f t="shared" si="80"/>
        <v>0</v>
      </c>
      <c r="O787" s="30">
        <f t="shared" si="80"/>
        <v>0</v>
      </c>
      <c r="P787" s="30">
        <f t="shared" si="80"/>
        <v>0</v>
      </c>
      <c r="Q787" s="30">
        <f t="shared" si="80"/>
        <v>0</v>
      </c>
      <c r="R787" s="30">
        <f t="shared" si="80"/>
        <v>0</v>
      </c>
      <c r="S787" s="30">
        <f t="shared" si="80"/>
        <v>0</v>
      </c>
      <c r="T787" s="30">
        <f t="shared" si="80"/>
        <v>917009.44400000002</v>
      </c>
      <c r="U787" s="30">
        <f>0.0214*(D787+E787+F787+G787+H787+I787+M787+O787+R787)</f>
        <v>0</v>
      </c>
      <c r="V787" s="29"/>
      <c r="W787" s="81"/>
      <c r="X787" s="81"/>
      <c r="Y787" s="81"/>
      <c r="Z787" s="81"/>
      <c r="AA787" s="81"/>
      <c r="AB787" s="81"/>
      <c r="AC787" s="81"/>
      <c r="AD787" s="81"/>
      <c r="AE787" s="81"/>
      <c r="AF787" s="81"/>
      <c r="AG787" s="81"/>
      <c r="AH787" s="81"/>
      <c r="AI787" s="81"/>
      <c r="AJ787" s="81"/>
      <c r="AK787" s="81"/>
      <c r="AL787" s="81"/>
      <c r="AM787" s="81"/>
      <c r="AN787" s="81"/>
      <c r="AO787" s="81"/>
      <c r="AP787" s="81"/>
      <c r="AQ787" s="81"/>
      <c r="AR787" s="81"/>
      <c r="AS787" s="81"/>
      <c r="AT787" s="81"/>
      <c r="AU787" s="81"/>
      <c r="AV787" s="81"/>
      <c r="AW787" s="81"/>
      <c r="AX787" s="81"/>
      <c r="AY787" s="81"/>
      <c r="AZ787" s="81"/>
      <c r="BA787" s="81"/>
      <c r="BB787" s="81"/>
      <c r="BC787" s="81"/>
      <c r="BD787" s="81"/>
    </row>
    <row r="788" spans="1:56" s="2" customFormat="1" ht="12.75" customHeight="1" x14ac:dyDescent="0.2">
      <c r="A788" s="256" t="s">
        <v>964</v>
      </c>
      <c r="B788" s="256"/>
      <c r="C788" s="66"/>
      <c r="D788" s="67"/>
      <c r="E788" s="67"/>
      <c r="F788" s="67"/>
      <c r="G788" s="67"/>
      <c r="H788" s="67"/>
      <c r="I788" s="67"/>
      <c r="J788" s="133"/>
      <c r="K788" s="133"/>
      <c r="L788" s="67"/>
      <c r="M788" s="67"/>
      <c r="N788" s="67"/>
      <c r="O788" s="66"/>
      <c r="P788" s="67"/>
      <c r="Q788" s="67"/>
      <c r="R788" s="67"/>
      <c r="S788" s="133"/>
      <c r="T788" s="66"/>
      <c r="U788" s="67"/>
      <c r="V788" s="61"/>
    </row>
    <row r="789" spans="1:56" s="2" customFormat="1" ht="12.75" customHeight="1" x14ac:dyDescent="0.2">
      <c r="A789" s="61">
        <v>1</v>
      </c>
      <c r="B789" s="64" t="s">
        <v>764</v>
      </c>
      <c r="C789" s="66">
        <f>'Раздел 1'!P789</f>
        <v>122464.35756</v>
      </c>
      <c r="D789" s="66"/>
      <c r="E789" s="66"/>
      <c r="F789" s="66"/>
      <c r="G789" s="66"/>
      <c r="H789" s="66"/>
      <c r="I789" s="66"/>
      <c r="J789" s="133"/>
      <c r="K789" s="133"/>
      <c r="L789" s="66"/>
      <c r="M789" s="66"/>
      <c r="N789" s="67"/>
      <c r="O789" s="66"/>
      <c r="P789" s="66"/>
      <c r="Q789" s="66"/>
      <c r="R789" s="66"/>
      <c r="S789" s="133"/>
      <c r="T789" s="66">
        <v>122464.35756</v>
      </c>
      <c r="U789" s="66"/>
      <c r="V789" s="61">
        <v>2019</v>
      </c>
    </row>
    <row r="790" spans="1:56" s="2" customFormat="1" ht="12.75" customHeight="1" x14ac:dyDescent="0.2">
      <c r="A790" s="61">
        <v>2</v>
      </c>
      <c r="B790" s="64" t="s">
        <v>766</v>
      </c>
      <c r="C790" s="66">
        <f>'Раздел 1'!P790</f>
        <v>122153.715</v>
      </c>
      <c r="D790" s="66"/>
      <c r="E790" s="66"/>
      <c r="F790" s="66"/>
      <c r="G790" s="66"/>
      <c r="H790" s="66"/>
      <c r="I790" s="66"/>
      <c r="J790" s="133"/>
      <c r="K790" s="133"/>
      <c r="L790" s="66"/>
      <c r="M790" s="66"/>
      <c r="N790" s="67"/>
      <c r="O790" s="66"/>
      <c r="P790" s="66"/>
      <c r="Q790" s="66"/>
      <c r="R790" s="66"/>
      <c r="S790" s="133"/>
      <c r="T790" s="66">
        <v>122153.715</v>
      </c>
      <c r="U790" s="66"/>
      <c r="V790" s="61">
        <v>2019</v>
      </c>
    </row>
    <row r="791" spans="1:56" s="2" customFormat="1" ht="12.75" customHeight="1" x14ac:dyDescent="0.2">
      <c r="A791" s="61">
        <v>3</v>
      </c>
      <c r="B791" s="64" t="s">
        <v>767</v>
      </c>
      <c r="C791" s="66">
        <f>'Раздел 1'!P791</f>
        <v>128165.94288</v>
      </c>
      <c r="D791" s="66"/>
      <c r="E791" s="66"/>
      <c r="F791" s="66"/>
      <c r="G791" s="66"/>
      <c r="H791" s="66"/>
      <c r="I791" s="66"/>
      <c r="J791" s="133"/>
      <c r="K791" s="133"/>
      <c r="L791" s="66"/>
      <c r="M791" s="66"/>
      <c r="N791" s="67"/>
      <c r="O791" s="66"/>
      <c r="P791" s="66"/>
      <c r="Q791" s="66"/>
      <c r="R791" s="66"/>
      <c r="S791" s="133"/>
      <c r="T791" s="66">
        <v>128165.94288</v>
      </c>
      <c r="U791" s="66"/>
      <c r="V791" s="61">
        <v>2019</v>
      </c>
    </row>
    <row r="792" spans="1:56" s="2" customFormat="1" ht="12.75" customHeight="1" x14ac:dyDescent="0.2">
      <c r="A792" s="61">
        <v>4</v>
      </c>
      <c r="B792" s="64" t="s">
        <v>768</v>
      </c>
      <c r="C792" s="66">
        <f>'Раздел 1'!P792</f>
        <v>122218.4322</v>
      </c>
      <c r="D792" s="66"/>
      <c r="E792" s="66"/>
      <c r="F792" s="66"/>
      <c r="G792" s="66"/>
      <c r="H792" s="66"/>
      <c r="I792" s="66"/>
      <c r="J792" s="133"/>
      <c r="K792" s="133"/>
      <c r="L792" s="66"/>
      <c r="M792" s="66"/>
      <c r="N792" s="67"/>
      <c r="O792" s="66"/>
      <c r="P792" s="66"/>
      <c r="Q792" s="66"/>
      <c r="R792" s="66"/>
      <c r="S792" s="133"/>
      <c r="T792" s="66">
        <v>122218.4322</v>
      </c>
      <c r="U792" s="66"/>
      <c r="V792" s="61">
        <v>2019</v>
      </c>
    </row>
    <row r="793" spans="1:56" s="2" customFormat="1" ht="12.75" customHeight="1" x14ac:dyDescent="0.2">
      <c r="A793" s="61">
        <v>5</v>
      </c>
      <c r="B793" s="64" t="s">
        <v>769</v>
      </c>
      <c r="C793" s="66">
        <f>'Раздел 1'!P793</f>
        <v>124289.3826</v>
      </c>
      <c r="D793" s="66"/>
      <c r="E793" s="66"/>
      <c r="F793" s="66"/>
      <c r="G793" s="66"/>
      <c r="H793" s="66"/>
      <c r="I793" s="66"/>
      <c r="J793" s="133"/>
      <c r="K793" s="133"/>
      <c r="L793" s="66"/>
      <c r="M793" s="66"/>
      <c r="N793" s="67"/>
      <c r="O793" s="66"/>
      <c r="P793" s="66"/>
      <c r="Q793" s="66"/>
      <c r="R793" s="66"/>
      <c r="S793" s="133"/>
      <c r="T793" s="66">
        <v>124289.3826</v>
      </c>
      <c r="U793" s="66"/>
      <c r="V793" s="61">
        <v>2019</v>
      </c>
    </row>
    <row r="794" spans="1:56" s="2" customFormat="1" ht="12.75" customHeight="1" x14ac:dyDescent="0.2">
      <c r="A794" s="61">
        <v>6</v>
      </c>
      <c r="B794" s="64" t="s">
        <v>770</v>
      </c>
      <c r="C794" s="66">
        <f>'Раздел 1'!P794</f>
        <v>123266.85084</v>
      </c>
      <c r="D794" s="66"/>
      <c r="E794" s="66"/>
      <c r="F794" s="66"/>
      <c r="G794" s="66"/>
      <c r="H794" s="66"/>
      <c r="I794" s="66"/>
      <c r="J794" s="133"/>
      <c r="K794" s="133"/>
      <c r="L794" s="66"/>
      <c r="M794" s="66"/>
      <c r="N794" s="67"/>
      <c r="O794" s="66"/>
      <c r="P794" s="66"/>
      <c r="Q794" s="66"/>
      <c r="R794" s="66"/>
      <c r="S794" s="133"/>
      <c r="T794" s="66">
        <v>123266.85084</v>
      </c>
      <c r="U794" s="66"/>
      <c r="V794" s="61">
        <v>2019</v>
      </c>
    </row>
    <row r="795" spans="1:56" s="2" customFormat="1" ht="12.75" customHeight="1" x14ac:dyDescent="0.2">
      <c r="A795" s="61">
        <v>7</v>
      </c>
      <c r="B795" s="64" t="s">
        <v>771</v>
      </c>
      <c r="C795" s="66">
        <f>'Раздел 1'!P795</f>
        <v>123674.5692</v>
      </c>
      <c r="D795" s="66"/>
      <c r="E795" s="66"/>
      <c r="F795" s="66"/>
      <c r="G795" s="66"/>
      <c r="H795" s="66"/>
      <c r="I795" s="66"/>
      <c r="J795" s="133"/>
      <c r="K795" s="133"/>
      <c r="L795" s="66"/>
      <c r="M795" s="66"/>
      <c r="N795" s="67"/>
      <c r="O795" s="66"/>
      <c r="P795" s="66"/>
      <c r="Q795" s="66"/>
      <c r="R795" s="66"/>
      <c r="S795" s="133"/>
      <c r="T795" s="66">
        <v>123674.5692</v>
      </c>
      <c r="U795" s="66"/>
      <c r="V795" s="61">
        <v>2019</v>
      </c>
    </row>
    <row r="796" spans="1:56" s="2" customFormat="1" ht="12.75" customHeight="1" x14ac:dyDescent="0.2">
      <c r="A796" s="61">
        <v>8</v>
      </c>
      <c r="B796" s="64" t="s">
        <v>772</v>
      </c>
      <c r="C796" s="66">
        <f>'Раздел 1'!P796</f>
        <v>38568</v>
      </c>
      <c r="D796" s="66"/>
      <c r="E796" s="66"/>
      <c r="F796" s="66"/>
      <c r="G796" s="66"/>
      <c r="H796" s="66"/>
      <c r="I796" s="66"/>
      <c r="J796" s="133"/>
      <c r="K796" s="133"/>
      <c r="L796" s="66"/>
      <c r="M796" s="66"/>
      <c r="N796" s="67"/>
      <c r="O796" s="66"/>
      <c r="P796" s="66"/>
      <c r="Q796" s="66"/>
      <c r="R796" s="66"/>
      <c r="S796" s="133"/>
      <c r="T796" s="66">
        <v>38568</v>
      </c>
      <c r="U796" s="66"/>
      <c r="V796" s="61">
        <v>2019</v>
      </c>
    </row>
    <row r="797" spans="1:56" s="2" customFormat="1" ht="12.75" customHeight="1" x14ac:dyDescent="0.2">
      <c r="A797" s="61">
        <v>9</v>
      </c>
      <c r="B797" s="64" t="s">
        <v>773</v>
      </c>
      <c r="C797" s="66">
        <f>'Раздел 1'!P797</f>
        <v>38277</v>
      </c>
      <c r="D797" s="66"/>
      <c r="E797" s="66"/>
      <c r="F797" s="66"/>
      <c r="G797" s="66"/>
      <c r="H797" s="66"/>
      <c r="I797" s="66"/>
      <c r="J797" s="133"/>
      <c r="K797" s="133"/>
      <c r="L797" s="66"/>
      <c r="M797" s="66"/>
      <c r="N797" s="67"/>
      <c r="O797" s="66"/>
      <c r="P797" s="66"/>
      <c r="Q797" s="66"/>
      <c r="R797" s="66"/>
      <c r="S797" s="133"/>
      <c r="T797" s="66">
        <v>38277</v>
      </c>
      <c r="U797" s="66"/>
      <c r="V797" s="61">
        <v>2019</v>
      </c>
    </row>
    <row r="798" spans="1:56" s="2" customFormat="1" ht="12.75" customHeight="1" x14ac:dyDescent="0.2">
      <c r="A798" s="61">
        <v>10</v>
      </c>
      <c r="B798" s="64" t="s">
        <v>965</v>
      </c>
      <c r="C798" s="66">
        <f>'Раздел 1'!P798</f>
        <v>38248</v>
      </c>
      <c r="D798" s="66"/>
      <c r="E798" s="66"/>
      <c r="F798" s="66"/>
      <c r="G798" s="66"/>
      <c r="H798" s="66"/>
      <c r="I798" s="66"/>
      <c r="J798" s="133"/>
      <c r="K798" s="133"/>
      <c r="L798" s="66"/>
      <c r="M798" s="66"/>
      <c r="N798" s="67"/>
      <c r="O798" s="66"/>
      <c r="P798" s="66"/>
      <c r="Q798" s="66"/>
      <c r="R798" s="66"/>
      <c r="S798" s="133"/>
      <c r="T798" s="66">
        <v>38248</v>
      </c>
      <c r="U798" s="66"/>
      <c r="V798" s="61">
        <v>2019</v>
      </c>
    </row>
    <row r="799" spans="1:56" s="2" customFormat="1" ht="12.75" customHeight="1" x14ac:dyDescent="0.2">
      <c r="A799" s="61">
        <v>11</v>
      </c>
      <c r="B799" s="64" t="s">
        <v>775</v>
      </c>
      <c r="C799" s="66">
        <f>'Раздел 1'!P799</f>
        <v>39539</v>
      </c>
      <c r="D799" s="66"/>
      <c r="E799" s="66"/>
      <c r="F799" s="66"/>
      <c r="G799" s="66"/>
      <c r="H799" s="66"/>
      <c r="I799" s="66"/>
      <c r="J799" s="133"/>
      <c r="K799" s="133"/>
      <c r="L799" s="66"/>
      <c r="M799" s="66"/>
      <c r="N799" s="67"/>
      <c r="O799" s="66"/>
      <c r="P799" s="66"/>
      <c r="Q799" s="66"/>
      <c r="R799" s="66"/>
      <c r="S799" s="133"/>
      <c r="T799" s="66">
        <v>39539</v>
      </c>
      <c r="U799" s="66"/>
      <c r="V799" s="61">
        <v>2019</v>
      </c>
    </row>
    <row r="800" spans="1:56" s="2" customFormat="1" ht="12.75" customHeight="1" x14ac:dyDescent="0.2">
      <c r="A800" s="61">
        <v>12</v>
      </c>
      <c r="B800" s="64" t="s">
        <v>776</v>
      </c>
      <c r="C800" s="66">
        <f>'Раздел 1'!P800</f>
        <v>39468</v>
      </c>
      <c r="D800" s="66"/>
      <c r="E800" s="66"/>
      <c r="F800" s="66"/>
      <c r="G800" s="66"/>
      <c r="H800" s="66"/>
      <c r="I800" s="66"/>
      <c r="J800" s="133"/>
      <c r="K800" s="133"/>
      <c r="L800" s="66"/>
      <c r="M800" s="66"/>
      <c r="N800" s="67"/>
      <c r="O800" s="66"/>
      <c r="P800" s="66"/>
      <c r="Q800" s="66"/>
      <c r="R800" s="66"/>
      <c r="S800" s="133"/>
      <c r="T800" s="66">
        <v>39468</v>
      </c>
      <c r="U800" s="66"/>
      <c r="V800" s="61">
        <v>2019</v>
      </c>
    </row>
    <row r="801" spans="1:56" s="2" customFormat="1" ht="12.75" customHeight="1" x14ac:dyDescent="0.2">
      <c r="A801" s="61">
        <v>13</v>
      </c>
      <c r="B801" s="64" t="s">
        <v>777</v>
      </c>
      <c r="C801" s="66">
        <f>'Раздел 1'!P801</f>
        <v>39024</v>
      </c>
      <c r="D801" s="66"/>
      <c r="E801" s="66"/>
      <c r="F801" s="66"/>
      <c r="G801" s="66"/>
      <c r="H801" s="66"/>
      <c r="I801" s="66"/>
      <c r="J801" s="133"/>
      <c r="K801" s="133"/>
      <c r="L801" s="66"/>
      <c r="M801" s="66"/>
      <c r="N801" s="67"/>
      <c r="O801" s="66"/>
      <c r="P801" s="66"/>
      <c r="Q801" s="66"/>
      <c r="R801" s="66"/>
      <c r="S801" s="133"/>
      <c r="T801" s="66">
        <v>39024</v>
      </c>
      <c r="U801" s="66"/>
      <c r="V801" s="61">
        <v>2019</v>
      </c>
    </row>
    <row r="802" spans="1:56" s="2" customFormat="1" ht="12.75" customHeight="1" x14ac:dyDescent="0.2">
      <c r="A802" s="61">
        <v>14</v>
      </c>
      <c r="B802" s="64" t="s">
        <v>778</v>
      </c>
      <c r="C802" s="66">
        <f>'Раздел 1'!P802</f>
        <v>31604</v>
      </c>
      <c r="D802" s="66"/>
      <c r="E802" s="66"/>
      <c r="F802" s="66"/>
      <c r="G802" s="66"/>
      <c r="H802" s="66"/>
      <c r="I802" s="66"/>
      <c r="J802" s="133"/>
      <c r="K802" s="133"/>
      <c r="L802" s="66"/>
      <c r="M802" s="66"/>
      <c r="N802" s="67"/>
      <c r="O802" s="66"/>
      <c r="P802" s="66"/>
      <c r="Q802" s="66"/>
      <c r="R802" s="66"/>
      <c r="S802" s="133"/>
      <c r="T802" s="66">
        <v>31604</v>
      </c>
      <c r="U802" s="66"/>
      <c r="V802" s="61">
        <v>2019</v>
      </c>
    </row>
    <row r="803" spans="1:56" s="2" customFormat="1" ht="12.75" customHeight="1" x14ac:dyDescent="0.2">
      <c r="A803" s="61">
        <v>15</v>
      </c>
      <c r="B803" s="64" t="s">
        <v>780</v>
      </c>
      <c r="C803" s="66">
        <f>'Раздел 1'!P803</f>
        <v>32243</v>
      </c>
      <c r="D803" s="66"/>
      <c r="E803" s="66"/>
      <c r="F803" s="66"/>
      <c r="G803" s="66"/>
      <c r="H803" s="66"/>
      <c r="I803" s="66"/>
      <c r="J803" s="133"/>
      <c r="K803" s="133"/>
      <c r="L803" s="66"/>
      <c r="M803" s="66"/>
      <c r="N803" s="67"/>
      <c r="O803" s="66"/>
      <c r="P803" s="66"/>
      <c r="Q803" s="66"/>
      <c r="R803" s="66"/>
      <c r="S803" s="133"/>
      <c r="T803" s="66">
        <v>32243</v>
      </c>
      <c r="U803" s="66"/>
      <c r="V803" s="61">
        <v>2019</v>
      </c>
    </row>
    <row r="804" spans="1:56" s="2" customFormat="1" ht="12.75" customHeight="1" x14ac:dyDescent="0.2">
      <c r="A804" s="61">
        <v>16</v>
      </c>
      <c r="B804" s="64" t="s">
        <v>781</v>
      </c>
      <c r="C804" s="66">
        <f>'Раздел 1'!P804</f>
        <v>30928</v>
      </c>
      <c r="D804" s="66"/>
      <c r="E804" s="66"/>
      <c r="F804" s="67"/>
      <c r="G804" s="66"/>
      <c r="H804" s="66"/>
      <c r="I804" s="66"/>
      <c r="J804" s="133"/>
      <c r="K804" s="133"/>
      <c r="L804" s="66"/>
      <c r="M804" s="66"/>
      <c r="N804" s="67"/>
      <c r="O804" s="66"/>
      <c r="P804" s="66"/>
      <c r="Q804" s="66"/>
      <c r="R804" s="66"/>
      <c r="S804" s="133"/>
      <c r="T804" s="66">
        <v>30928</v>
      </c>
      <c r="U804" s="66"/>
      <c r="V804" s="61">
        <v>2019</v>
      </c>
    </row>
    <row r="805" spans="1:56" s="2" customFormat="1" ht="12.75" customHeight="1" x14ac:dyDescent="0.2">
      <c r="A805" s="61">
        <v>17</v>
      </c>
      <c r="B805" s="64" t="s">
        <v>782</v>
      </c>
      <c r="C805" s="66">
        <f>'Раздел 1'!P805</f>
        <v>31400</v>
      </c>
      <c r="D805" s="66"/>
      <c r="E805" s="66"/>
      <c r="F805" s="67"/>
      <c r="G805" s="66"/>
      <c r="H805" s="66"/>
      <c r="I805" s="66"/>
      <c r="J805" s="133"/>
      <c r="K805" s="133"/>
      <c r="L805" s="66"/>
      <c r="M805" s="66"/>
      <c r="N805" s="67"/>
      <c r="O805" s="66"/>
      <c r="P805" s="66"/>
      <c r="Q805" s="66"/>
      <c r="R805" s="66"/>
      <c r="S805" s="133"/>
      <c r="T805" s="66">
        <v>31400</v>
      </c>
      <c r="U805" s="66"/>
      <c r="V805" s="61">
        <v>2019</v>
      </c>
    </row>
    <row r="806" spans="1:56" s="2" customFormat="1" ht="12.75" customHeight="1" x14ac:dyDescent="0.2">
      <c r="A806" s="61">
        <v>18</v>
      </c>
      <c r="B806" s="64" t="s">
        <v>783</v>
      </c>
      <c r="C806" s="66">
        <f>'Раздел 1'!P806</f>
        <v>29334</v>
      </c>
      <c r="D806" s="66"/>
      <c r="E806" s="66"/>
      <c r="F806" s="67"/>
      <c r="G806" s="66"/>
      <c r="H806" s="66"/>
      <c r="I806" s="66"/>
      <c r="J806" s="133"/>
      <c r="K806" s="133"/>
      <c r="L806" s="66"/>
      <c r="M806" s="66"/>
      <c r="N806" s="67"/>
      <c r="O806" s="66"/>
      <c r="P806" s="66"/>
      <c r="Q806" s="66"/>
      <c r="R806" s="66"/>
      <c r="S806" s="133"/>
      <c r="T806" s="66">
        <v>29334</v>
      </c>
      <c r="U806" s="66"/>
      <c r="V806" s="61">
        <v>2019</v>
      </c>
    </row>
    <row r="807" spans="1:56" s="2" customFormat="1" ht="12.75" customHeight="1" x14ac:dyDescent="0.2">
      <c r="A807" s="61">
        <v>19</v>
      </c>
      <c r="B807" s="64" t="s">
        <v>784</v>
      </c>
      <c r="C807" s="66">
        <f>'Раздел 1'!P807</f>
        <v>24888</v>
      </c>
      <c r="D807" s="66"/>
      <c r="E807" s="66"/>
      <c r="F807" s="67"/>
      <c r="G807" s="66"/>
      <c r="H807" s="66"/>
      <c r="I807" s="66"/>
      <c r="J807" s="133"/>
      <c r="K807" s="133"/>
      <c r="L807" s="66"/>
      <c r="M807" s="66"/>
      <c r="N807" s="67"/>
      <c r="O807" s="66"/>
      <c r="P807" s="66"/>
      <c r="Q807" s="66"/>
      <c r="R807" s="66"/>
      <c r="S807" s="133"/>
      <c r="T807" s="66">
        <v>24888</v>
      </c>
      <c r="U807" s="66"/>
      <c r="V807" s="61">
        <v>2019</v>
      </c>
    </row>
    <row r="808" spans="1:56" s="2" customFormat="1" ht="12.75" customHeight="1" x14ac:dyDescent="0.2">
      <c r="A808" s="61">
        <v>20</v>
      </c>
      <c r="B808" s="64" t="s">
        <v>785</v>
      </c>
      <c r="C808" s="66">
        <f>'Раздел 1'!P808</f>
        <v>25408</v>
      </c>
      <c r="D808" s="66"/>
      <c r="E808" s="66"/>
      <c r="F808" s="67"/>
      <c r="G808" s="66"/>
      <c r="H808" s="66"/>
      <c r="I808" s="66"/>
      <c r="J808" s="133"/>
      <c r="K808" s="133"/>
      <c r="L808" s="66"/>
      <c r="M808" s="66"/>
      <c r="N808" s="67"/>
      <c r="O808" s="66"/>
      <c r="P808" s="66"/>
      <c r="Q808" s="66"/>
      <c r="R808" s="66"/>
      <c r="S808" s="133"/>
      <c r="T808" s="66">
        <v>25408</v>
      </c>
      <c r="U808" s="66"/>
      <c r="V808" s="61">
        <v>2019</v>
      </c>
    </row>
    <row r="809" spans="1:56" s="2" customFormat="1" ht="12.75" customHeight="1" x14ac:dyDescent="0.2">
      <c r="A809" s="61">
        <v>21</v>
      </c>
      <c r="B809" s="64" t="s">
        <v>786</v>
      </c>
      <c r="C809" s="66">
        <f>'Раздел 1'!P809</f>
        <v>15263120.172</v>
      </c>
      <c r="D809" s="66">
        <f>C809*0.07</f>
        <v>1068418.4120400001</v>
      </c>
      <c r="E809" s="66">
        <f>C809*0.05</f>
        <v>763156.00860000006</v>
      </c>
      <c r="F809" s="66">
        <v>684699</v>
      </c>
      <c r="G809" s="66">
        <f>0.06*C809</f>
        <v>915787.21031999995</v>
      </c>
      <c r="H809" s="66">
        <f>C809*0.1</f>
        <v>1526312.0172000001</v>
      </c>
      <c r="I809" s="66">
        <f>0.05*C809</f>
        <v>763156.00860000006</v>
      </c>
      <c r="J809" s="133"/>
      <c r="K809" s="133"/>
      <c r="L809" s="66">
        <v>1248</v>
      </c>
      <c r="M809" s="66">
        <f>0.25*C809</f>
        <v>3815780.0430000001</v>
      </c>
      <c r="N809" s="66">
        <v>668.3</v>
      </c>
      <c r="O809" s="66">
        <f>0.03*C809</f>
        <v>457893.60515999998</v>
      </c>
      <c r="P809" s="66">
        <v>3285</v>
      </c>
      <c r="Q809" s="66">
        <f>C809-D809-E809-F809-G809-H809-I809-M809-O809-R809-T809-U809</f>
        <v>3664008.1836906709</v>
      </c>
      <c r="R809" s="66">
        <f>0.05*C809</f>
        <v>763156.00860000006</v>
      </c>
      <c r="S809" s="133"/>
      <c r="T809" s="66">
        <f>C809*0.04</f>
        <v>610524.80688000005</v>
      </c>
      <c r="U809" s="66">
        <f>0.0214*(D809+E809+F809+G809+H809+I809+M809+O809+R809)</f>
        <v>230228.86790932802</v>
      </c>
      <c r="V809" s="61">
        <v>2019</v>
      </c>
    </row>
    <row r="810" spans="1:56" s="130" customFormat="1" ht="12.75" customHeight="1" x14ac:dyDescent="0.2">
      <c r="A810" s="245" t="s">
        <v>788</v>
      </c>
      <c r="B810" s="245"/>
      <c r="C810" s="50">
        <f t="shared" ref="C810:U810" si="81">SUM(C789:C809)</f>
        <v>16568282.422280001</v>
      </c>
      <c r="D810" s="50">
        <f t="shared" si="81"/>
        <v>1068418.4120400001</v>
      </c>
      <c r="E810" s="50">
        <f t="shared" si="81"/>
        <v>763156.00860000006</v>
      </c>
      <c r="F810" s="50">
        <f t="shared" si="81"/>
        <v>684699</v>
      </c>
      <c r="G810" s="50">
        <f t="shared" si="81"/>
        <v>915787.21031999995</v>
      </c>
      <c r="H810" s="50">
        <f t="shared" si="81"/>
        <v>1526312.0172000001</v>
      </c>
      <c r="I810" s="50">
        <f t="shared" si="81"/>
        <v>763156.00860000006</v>
      </c>
      <c r="J810" s="50">
        <f t="shared" si="81"/>
        <v>0</v>
      </c>
      <c r="K810" s="50">
        <f t="shared" si="81"/>
        <v>0</v>
      </c>
      <c r="L810" s="50">
        <f t="shared" si="81"/>
        <v>1248</v>
      </c>
      <c r="M810" s="50">
        <f t="shared" si="81"/>
        <v>3815780.0430000001</v>
      </c>
      <c r="N810" s="50">
        <f t="shared" si="81"/>
        <v>668.3</v>
      </c>
      <c r="O810" s="50">
        <f t="shared" si="81"/>
        <v>457893.60515999998</v>
      </c>
      <c r="P810" s="50">
        <f t="shared" si="81"/>
        <v>3285</v>
      </c>
      <c r="Q810" s="50">
        <f t="shared" si="81"/>
        <v>3664008.1836906709</v>
      </c>
      <c r="R810" s="50">
        <f t="shared" si="81"/>
        <v>763156.00860000006</v>
      </c>
      <c r="S810" s="50">
        <f t="shared" si="81"/>
        <v>0</v>
      </c>
      <c r="T810" s="50">
        <f t="shared" si="81"/>
        <v>1915687.0571599999</v>
      </c>
      <c r="U810" s="50">
        <f t="shared" si="81"/>
        <v>230228.86790932802</v>
      </c>
      <c r="V810" s="45"/>
      <c r="W810" s="81"/>
      <c r="X810" s="81"/>
      <c r="Y810" s="81"/>
      <c r="Z810" s="81"/>
      <c r="AA810" s="81"/>
      <c r="AB810" s="81"/>
      <c r="AC810" s="81"/>
      <c r="AD810" s="81"/>
      <c r="AE810" s="81"/>
      <c r="AF810" s="81"/>
      <c r="AG810" s="81"/>
      <c r="AH810" s="81"/>
      <c r="AI810" s="81"/>
      <c r="AJ810" s="81"/>
      <c r="AK810" s="81"/>
      <c r="AL810" s="81"/>
      <c r="AM810" s="81"/>
      <c r="AN810" s="81"/>
      <c r="AO810" s="81"/>
      <c r="AP810" s="81"/>
      <c r="AQ810" s="81"/>
      <c r="AR810" s="81"/>
      <c r="AS810" s="81"/>
      <c r="AT810" s="81"/>
      <c r="AU810" s="81"/>
      <c r="AV810" s="81"/>
      <c r="AW810" s="81"/>
      <c r="AX810" s="81"/>
      <c r="AY810" s="81"/>
      <c r="AZ810" s="81"/>
      <c r="BA810" s="81"/>
      <c r="BB810" s="81"/>
      <c r="BC810" s="81"/>
      <c r="BD810" s="81"/>
    </row>
    <row r="811" spans="1:56" s="2" customFormat="1" ht="12.75" customHeight="1" x14ac:dyDescent="0.2">
      <c r="A811" s="61">
        <v>1</v>
      </c>
      <c r="B811" s="64" t="s">
        <v>789</v>
      </c>
      <c r="C811" s="66">
        <f t="shared" ref="C811:C840" si="82">D811+E811+F811+G811+H811+I811+K811+M811+O811+Q811+R811+T811+U811+S811</f>
        <v>13435.48</v>
      </c>
      <c r="D811" s="66"/>
      <c r="E811" s="66"/>
      <c r="F811" s="66"/>
      <c r="G811" s="66"/>
      <c r="H811" s="66"/>
      <c r="I811" s="66"/>
      <c r="J811" s="133"/>
      <c r="K811" s="133"/>
      <c r="L811" s="66"/>
      <c r="M811" s="66"/>
      <c r="N811" s="66"/>
      <c r="O811" s="66"/>
      <c r="P811" s="66"/>
      <c r="Q811" s="66"/>
      <c r="R811" s="66"/>
      <c r="S811" s="133"/>
      <c r="T811" s="66">
        <v>13435.48</v>
      </c>
      <c r="U811" s="66"/>
      <c r="V811" s="61">
        <v>2020</v>
      </c>
    </row>
    <row r="812" spans="1:56" s="2" customFormat="1" ht="12.75" customHeight="1" x14ac:dyDescent="0.2">
      <c r="A812" s="61">
        <v>2</v>
      </c>
      <c r="B812" s="64" t="s">
        <v>790</v>
      </c>
      <c r="C812" s="66">
        <f t="shared" si="82"/>
        <v>51869.35</v>
      </c>
      <c r="D812" s="66"/>
      <c r="E812" s="66"/>
      <c r="F812" s="66"/>
      <c r="G812" s="66"/>
      <c r="H812" s="66"/>
      <c r="I812" s="66"/>
      <c r="J812" s="133"/>
      <c r="K812" s="133"/>
      <c r="L812" s="66"/>
      <c r="M812" s="66"/>
      <c r="N812" s="66"/>
      <c r="O812" s="66"/>
      <c r="P812" s="66"/>
      <c r="Q812" s="66"/>
      <c r="R812" s="66"/>
      <c r="S812" s="133"/>
      <c r="T812" s="66">
        <v>51869.35</v>
      </c>
      <c r="U812" s="66"/>
      <c r="V812" s="61">
        <v>2020</v>
      </c>
    </row>
    <row r="813" spans="1:56" s="2" customFormat="1" ht="12.75" customHeight="1" x14ac:dyDescent="0.2">
      <c r="A813" s="61">
        <v>3</v>
      </c>
      <c r="B813" s="64" t="s">
        <v>791</v>
      </c>
      <c r="C813" s="66">
        <f t="shared" si="82"/>
        <v>32705.65</v>
      </c>
      <c r="D813" s="66"/>
      <c r="E813" s="66"/>
      <c r="F813" s="66"/>
      <c r="G813" s="66"/>
      <c r="H813" s="66"/>
      <c r="I813" s="66"/>
      <c r="J813" s="133"/>
      <c r="K813" s="133"/>
      <c r="L813" s="66"/>
      <c r="M813" s="66"/>
      <c r="N813" s="66"/>
      <c r="O813" s="66"/>
      <c r="P813" s="66"/>
      <c r="Q813" s="66"/>
      <c r="R813" s="66"/>
      <c r="S813" s="133"/>
      <c r="T813" s="66">
        <v>32705.65</v>
      </c>
      <c r="U813" s="66"/>
      <c r="V813" s="61">
        <v>2020</v>
      </c>
    </row>
    <row r="814" spans="1:56" s="2" customFormat="1" ht="12.75" customHeight="1" x14ac:dyDescent="0.2">
      <c r="A814" s="61">
        <v>4</v>
      </c>
      <c r="B814" s="64" t="s">
        <v>792</v>
      </c>
      <c r="C814" s="66">
        <f t="shared" si="82"/>
        <v>52370.83</v>
      </c>
      <c r="D814" s="66"/>
      <c r="E814" s="66"/>
      <c r="F814" s="66"/>
      <c r="G814" s="66"/>
      <c r="H814" s="66"/>
      <c r="I814" s="66"/>
      <c r="J814" s="133"/>
      <c r="K814" s="133"/>
      <c r="L814" s="66"/>
      <c r="M814" s="66"/>
      <c r="N814" s="66"/>
      <c r="O814" s="66"/>
      <c r="P814" s="66"/>
      <c r="Q814" s="66"/>
      <c r="R814" s="66"/>
      <c r="S814" s="133"/>
      <c r="T814" s="66">
        <v>52370.83</v>
      </c>
      <c r="U814" s="66"/>
      <c r="V814" s="61">
        <v>2020</v>
      </c>
    </row>
    <row r="815" spans="1:56" s="2" customFormat="1" ht="12.75" customHeight="1" x14ac:dyDescent="0.2">
      <c r="A815" s="61">
        <v>5</v>
      </c>
      <c r="B815" s="64" t="s">
        <v>793</v>
      </c>
      <c r="C815" s="66">
        <f t="shared" si="82"/>
        <v>51681.29</v>
      </c>
      <c r="D815" s="66"/>
      <c r="E815" s="66"/>
      <c r="F815" s="66"/>
      <c r="G815" s="66"/>
      <c r="H815" s="66"/>
      <c r="I815" s="66"/>
      <c r="J815" s="133"/>
      <c r="K815" s="133"/>
      <c r="L815" s="66"/>
      <c r="M815" s="66"/>
      <c r="N815" s="66"/>
      <c r="O815" s="66"/>
      <c r="P815" s="66"/>
      <c r="Q815" s="66"/>
      <c r="R815" s="66"/>
      <c r="S815" s="133"/>
      <c r="T815" s="66">
        <v>51681.29</v>
      </c>
      <c r="U815" s="66"/>
      <c r="V815" s="61">
        <v>2020</v>
      </c>
    </row>
    <row r="816" spans="1:56" s="2" customFormat="1" ht="12.75" customHeight="1" x14ac:dyDescent="0.2">
      <c r="A816" s="61">
        <v>6</v>
      </c>
      <c r="B816" s="64" t="s">
        <v>794</v>
      </c>
      <c r="C816" s="66">
        <f t="shared" si="82"/>
        <v>15875.22</v>
      </c>
      <c r="D816" s="66"/>
      <c r="E816" s="66"/>
      <c r="F816" s="66"/>
      <c r="G816" s="66"/>
      <c r="H816" s="66"/>
      <c r="I816" s="66"/>
      <c r="J816" s="133"/>
      <c r="K816" s="133"/>
      <c r="L816" s="66"/>
      <c r="M816" s="66"/>
      <c r="N816" s="66"/>
      <c r="O816" s="66"/>
      <c r="P816" s="66"/>
      <c r="Q816" s="66"/>
      <c r="R816" s="66"/>
      <c r="S816" s="133"/>
      <c r="T816" s="66">
        <v>15875.22</v>
      </c>
      <c r="U816" s="66"/>
      <c r="V816" s="61">
        <v>2020</v>
      </c>
    </row>
    <row r="817" spans="1:22" s="2" customFormat="1" ht="12.75" customHeight="1" x14ac:dyDescent="0.2">
      <c r="A817" s="61">
        <v>7</v>
      </c>
      <c r="B817" s="64" t="s">
        <v>795</v>
      </c>
      <c r="C817" s="66">
        <f t="shared" si="82"/>
        <v>116814.55</v>
      </c>
      <c r="D817" s="66"/>
      <c r="E817" s="66"/>
      <c r="F817" s="66"/>
      <c r="G817" s="66"/>
      <c r="H817" s="66"/>
      <c r="I817" s="66"/>
      <c r="J817" s="133"/>
      <c r="K817" s="133"/>
      <c r="L817" s="66"/>
      <c r="M817" s="66"/>
      <c r="N817" s="66"/>
      <c r="O817" s="66"/>
      <c r="P817" s="66"/>
      <c r="Q817" s="66"/>
      <c r="R817" s="66"/>
      <c r="S817" s="133"/>
      <c r="T817" s="66">
        <v>116814.55</v>
      </c>
      <c r="U817" s="66"/>
      <c r="V817" s="61">
        <v>2020</v>
      </c>
    </row>
    <row r="818" spans="1:22" s="2" customFormat="1" ht="12.75" customHeight="1" x14ac:dyDescent="0.2">
      <c r="A818" s="61">
        <v>8</v>
      </c>
      <c r="B818" s="64" t="s">
        <v>796</v>
      </c>
      <c r="C818" s="66">
        <f t="shared" si="82"/>
        <v>151049.94</v>
      </c>
      <c r="D818" s="66"/>
      <c r="E818" s="66"/>
      <c r="F818" s="66"/>
      <c r="G818" s="66"/>
      <c r="H818" s="66"/>
      <c r="I818" s="66"/>
      <c r="J818" s="133"/>
      <c r="K818" s="133"/>
      <c r="L818" s="66"/>
      <c r="M818" s="66"/>
      <c r="N818" s="66"/>
      <c r="O818" s="66"/>
      <c r="P818" s="66"/>
      <c r="Q818" s="66"/>
      <c r="R818" s="66"/>
      <c r="S818" s="133"/>
      <c r="T818" s="66">
        <v>151049.94</v>
      </c>
      <c r="U818" s="66"/>
      <c r="V818" s="61">
        <v>2020</v>
      </c>
    </row>
    <row r="819" spans="1:22" s="2" customFormat="1" ht="12.75" customHeight="1" x14ac:dyDescent="0.2">
      <c r="A819" s="61">
        <v>9</v>
      </c>
      <c r="B819" s="64" t="s">
        <v>797</v>
      </c>
      <c r="C819" s="66">
        <f t="shared" si="82"/>
        <v>70774</v>
      </c>
      <c r="D819" s="66"/>
      <c r="E819" s="66"/>
      <c r="F819" s="66"/>
      <c r="G819" s="66"/>
      <c r="H819" s="66"/>
      <c r="I819" s="66"/>
      <c r="J819" s="133"/>
      <c r="K819" s="133"/>
      <c r="L819" s="66"/>
      <c r="M819" s="66"/>
      <c r="N819" s="66"/>
      <c r="O819" s="66"/>
      <c r="P819" s="66"/>
      <c r="Q819" s="66"/>
      <c r="R819" s="66"/>
      <c r="S819" s="133"/>
      <c r="T819" s="66">
        <f>20774+50000</f>
        <v>70774</v>
      </c>
      <c r="U819" s="66"/>
      <c r="V819" s="61">
        <v>2020</v>
      </c>
    </row>
    <row r="820" spans="1:22" s="2" customFormat="1" ht="12.75" customHeight="1" x14ac:dyDescent="0.2">
      <c r="A820" s="61">
        <v>10</v>
      </c>
      <c r="B820" s="64" t="s">
        <v>799</v>
      </c>
      <c r="C820" s="66">
        <f t="shared" si="82"/>
        <v>124871.84</v>
      </c>
      <c r="D820" s="66"/>
      <c r="E820" s="66"/>
      <c r="F820" s="66"/>
      <c r="G820" s="66"/>
      <c r="H820" s="66"/>
      <c r="I820" s="66"/>
      <c r="J820" s="133"/>
      <c r="K820" s="133"/>
      <c r="L820" s="66"/>
      <c r="M820" s="66"/>
      <c r="N820" s="66"/>
      <c r="O820" s="66"/>
      <c r="P820" s="66"/>
      <c r="Q820" s="66"/>
      <c r="R820" s="66"/>
      <c r="S820" s="133"/>
      <c r="T820" s="66">
        <v>124871.84</v>
      </c>
      <c r="U820" s="66"/>
      <c r="V820" s="61">
        <v>2020</v>
      </c>
    </row>
    <row r="821" spans="1:22" s="2" customFormat="1" ht="12.75" customHeight="1" x14ac:dyDescent="0.2">
      <c r="A821" s="61">
        <v>11</v>
      </c>
      <c r="B821" s="64" t="s">
        <v>800</v>
      </c>
      <c r="C821" s="66">
        <f t="shared" si="82"/>
        <v>78656</v>
      </c>
      <c r="D821" s="66"/>
      <c r="E821" s="66"/>
      <c r="F821" s="66"/>
      <c r="G821" s="66"/>
      <c r="H821" s="66"/>
      <c r="I821" s="66"/>
      <c r="J821" s="133"/>
      <c r="K821" s="133"/>
      <c r="L821" s="66"/>
      <c r="M821" s="66"/>
      <c r="N821" s="66"/>
      <c r="O821" s="66"/>
      <c r="P821" s="66"/>
      <c r="Q821" s="66"/>
      <c r="R821" s="66"/>
      <c r="S821" s="133"/>
      <c r="T821" s="66">
        <f>28656+50000</f>
        <v>78656</v>
      </c>
      <c r="U821" s="66"/>
      <c r="V821" s="61">
        <v>2020</v>
      </c>
    </row>
    <row r="822" spans="1:22" s="2" customFormat="1" ht="12.75" customHeight="1" x14ac:dyDescent="0.2">
      <c r="A822" s="61">
        <v>12</v>
      </c>
      <c r="B822" s="64" t="s">
        <v>801</v>
      </c>
      <c r="C822" s="66">
        <f t="shared" si="82"/>
        <v>16775152.880000001</v>
      </c>
      <c r="D822" s="66">
        <v>682805</v>
      </c>
      <c r="E822" s="66">
        <v>2617722.73</v>
      </c>
      <c r="F822" s="66"/>
      <c r="G822" s="66">
        <v>1698795.42</v>
      </c>
      <c r="H822" s="66"/>
      <c r="I822" s="66">
        <v>631071.12</v>
      </c>
      <c r="J822" s="133"/>
      <c r="K822" s="133"/>
      <c r="L822" s="66">
        <v>1218</v>
      </c>
      <c r="M822" s="66">
        <v>4947257</v>
      </c>
      <c r="N822" s="66">
        <v>452.7</v>
      </c>
      <c r="O822" s="66">
        <v>166785.43</v>
      </c>
      <c r="P822" s="66">
        <v>1660</v>
      </c>
      <c r="Q822" s="66">
        <v>4289857.71</v>
      </c>
      <c r="R822" s="66">
        <v>966148.32</v>
      </c>
      <c r="S822" s="133"/>
      <c r="T822" s="66">
        <v>452438</v>
      </c>
      <c r="U822" s="66">
        <v>322272.15000000002</v>
      </c>
      <c r="V822" s="61">
        <v>2020</v>
      </c>
    </row>
    <row r="823" spans="1:22" s="2" customFormat="1" ht="12.75" customHeight="1" x14ac:dyDescent="0.2">
      <c r="A823" s="61">
        <v>13</v>
      </c>
      <c r="B823" s="64" t="s">
        <v>802</v>
      </c>
      <c r="C823" s="66">
        <f t="shared" si="82"/>
        <v>5895771.5536840009</v>
      </c>
      <c r="D823" s="66">
        <v>178870</v>
      </c>
      <c r="E823" s="66">
        <v>1045071</v>
      </c>
      <c r="F823" s="66"/>
      <c r="G823" s="66">
        <v>275736</v>
      </c>
      <c r="H823" s="66"/>
      <c r="I823" s="66">
        <v>272673</v>
      </c>
      <c r="J823" s="133"/>
      <c r="K823" s="133"/>
      <c r="L823" s="66">
        <v>393</v>
      </c>
      <c r="M823" s="66">
        <v>2421052.06</v>
      </c>
      <c r="N823" s="66"/>
      <c r="O823" s="66"/>
      <c r="P823" s="66">
        <v>558</v>
      </c>
      <c r="Q823" s="66">
        <v>1164811</v>
      </c>
      <c r="R823" s="66">
        <v>289053</v>
      </c>
      <c r="S823" s="133"/>
      <c r="T823" s="66">
        <v>127654</v>
      </c>
      <c r="U823" s="66">
        <f>0.0214*(D823+E823+F823+G823+H823+I823+M823+O823+R823+Q823)</f>
        <v>120851.493684</v>
      </c>
      <c r="V823" s="61">
        <v>2020</v>
      </c>
    </row>
    <row r="824" spans="1:22" s="2" customFormat="1" ht="12.75" customHeight="1" x14ac:dyDescent="0.2">
      <c r="A824" s="61">
        <v>14</v>
      </c>
      <c r="B824" s="64" t="s">
        <v>803</v>
      </c>
      <c r="C824" s="66">
        <f t="shared" si="82"/>
        <v>7051953.2300000014</v>
      </c>
      <c r="D824" s="66">
        <v>290775.06</v>
      </c>
      <c r="E824" s="66">
        <v>1226209.31</v>
      </c>
      <c r="F824" s="66"/>
      <c r="G824" s="66">
        <v>391865.33</v>
      </c>
      <c r="H824" s="66"/>
      <c r="I824" s="66">
        <v>380590.28</v>
      </c>
      <c r="J824" s="133"/>
      <c r="K824" s="133"/>
      <c r="L824" s="66">
        <v>495</v>
      </c>
      <c r="M824" s="66">
        <v>2641941.2200000002</v>
      </c>
      <c r="N824" s="66"/>
      <c r="O824" s="66">
        <v>215555.39</v>
      </c>
      <c r="P824" s="66"/>
      <c r="Q824" s="66">
        <v>1451201.52</v>
      </c>
      <c r="R824" s="66">
        <v>135432.32999999999</v>
      </c>
      <c r="S824" s="133"/>
      <c r="T824" s="66">
        <v>167682</v>
      </c>
      <c r="U824" s="66">
        <v>150700.79</v>
      </c>
      <c r="V824" s="61">
        <v>2020</v>
      </c>
    </row>
    <row r="825" spans="1:22" s="2" customFormat="1" ht="12.75" customHeight="1" x14ac:dyDescent="0.2">
      <c r="A825" s="61">
        <v>15</v>
      </c>
      <c r="B825" s="64" t="s">
        <v>804</v>
      </c>
      <c r="C825" s="66">
        <f t="shared" si="82"/>
        <v>7356027.6900000004</v>
      </c>
      <c r="D825" s="66">
        <v>292644</v>
      </c>
      <c r="E825" s="66">
        <v>1233077</v>
      </c>
      <c r="F825" s="66"/>
      <c r="G825" s="66">
        <v>481320</v>
      </c>
      <c r="H825" s="66"/>
      <c r="I825" s="66">
        <v>364762</v>
      </c>
      <c r="J825" s="133"/>
      <c r="K825" s="133"/>
      <c r="L825" s="66">
        <v>491</v>
      </c>
      <c r="M825" s="66">
        <v>2984201.29</v>
      </c>
      <c r="N825" s="66"/>
      <c r="O825" s="66"/>
      <c r="P825" s="66">
        <v>720</v>
      </c>
      <c r="Q825" s="66">
        <v>1495210</v>
      </c>
      <c r="R825" s="66">
        <v>201706</v>
      </c>
      <c r="S825" s="133"/>
      <c r="T825" s="66">
        <v>164672.92000000001</v>
      </c>
      <c r="U825" s="66">
        <v>138434.48000000001</v>
      </c>
      <c r="V825" s="61">
        <v>2020</v>
      </c>
    </row>
    <row r="826" spans="1:22" s="2" customFormat="1" ht="12.75" customHeight="1" x14ac:dyDescent="0.2">
      <c r="A826" s="61">
        <v>16</v>
      </c>
      <c r="B826" s="64" t="s">
        <v>805</v>
      </c>
      <c r="C826" s="66">
        <f t="shared" si="82"/>
        <v>8835199.2899999991</v>
      </c>
      <c r="D826" s="66">
        <v>425307</v>
      </c>
      <c r="E826" s="66">
        <v>948090</v>
      </c>
      <c r="F826" s="66"/>
      <c r="G826" s="66">
        <v>336998</v>
      </c>
      <c r="H826" s="66"/>
      <c r="I826" s="66">
        <v>421518</v>
      </c>
      <c r="J826" s="133"/>
      <c r="K826" s="133"/>
      <c r="L826" s="66">
        <v>480.7</v>
      </c>
      <c r="M826" s="66">
        <v>4256585.29</v>
      </c>
      <c r="N826" s="66"/>
      <c r="O826" s="66"/>
      <c r="P826" s="66"/>
      <c r="Q826" s="66">
        <v>1702038</v>
      </c>
      <c r="R826" s="66">
        <v>393238</v>
      </c>
      <c r="S826" s="133"/>
      <c r="T826" s="66">
        <v>251426</v>
      </c>
      <c r="U826" s="66">
        <v>99999</v>
      </c>
      <c r="V826" s="61">
        <v>2020</v>
      </c>
    </row>
    <row r="827" spans="1:22" s="2" customFormat="1" ht="12.75" customHeight="1" x14ac:dyDescent="0.2">
      <c r="A827" s="61">
        <v>17</v>
      </c>
      <c r="B827" s="64" t="s">
        <v>806</v>
      </c>
      <c r="C827" s="66">
        <f t="shared" si="82"/>
        <v>129013.74</v>
      </c>
      <c r="D827" s="66"/>
      <c r="E827" s="66"/>
      <c r="F827" s="66"/>
      <c r="G827" s="66"/>
      <c r="H827" s="66"/>
      <c r="I827" s="66"/>
      <c r="J827" s="133"/>
      <c r="K827" s="133"/>
      <c r="L827" s="66"/>
      <c r="M827" s="66"/>
      <c r="N827" s="66"/>
      <c r="O827" s="66"/>
      <c r="P827" s="66"/>
      <c r="Q827" s="66"/>
      <c r="R827" s="66"/>
      <c r="S827" s="133"/>
      <c r="T827" s="66">
        <v>129013.74</v>
      </c>
      <c r="U827" s="66"/>
      <c r="V827" s="61">
        <v>2020</v>
      </c>
    </row>
    <row r="828" spans="1:22" s="2" customFormat="1" ht="12.75" customHeight="1" x14ac:dyDescent="0.2">
      <c r="A828" s="61">
        <v>18</v>
      </c>
      <c r="B828" s="64" t="s">
        <v>807</v>
      </c>
      <c r="C828" s="66">
        <f t="shared" si="82"/>
        <v>172697.85</v>
      </c>
      <c r="D828" s="66"/>
      <c r="E828" s="66"/>
      <c r="F828" s="66"/>
      <c r="G828" s="66"/>
      <c r="H828" s="66"/>
      <c r="I828" s="66"/>
      <c r="J828" s="133"/>
      <c r="K828" s="133"/>
      <c r="L828" s="66"/>
      <c r="M828" s="66"/>
      <c r="N828" s="66"/>
      <c r="O828" s="66"/>
      <c r="P828" s="66"/>
      <c r="Q828" s="66"/>
      <c r="R828" s="66"/>
      <c r="S828" s="133"/>
      <c r="T828" s="66">
        <v>172697.85</v>
      </c>
      <c r="U828" s="66"/>
      <c r="V828" s="61">
        <v>2020</v>
      </c>
    </row>
    <row r="829" spans="1:22" s="2" customFormat="1" ht="12.75" customHeight="1" x14ac:dyDescent="0.2">
      <c r="A829" s="61">
        <v>19</v>
      </c>
      <c r="B829" s="64" t="s">
        <v>808</v>
      </c>
      <c r="C829" s="66">
        <f t="shared" si="82"/>
        <v>34499217.400000006</v>
      </c>
      <c r="D829" s="123">
        <v>2088544.83</v>
      </c>
      <c r="E829" s="122">
        <v>3982437.88</v>
      </c>
      <c r="F829" s="122"/>
      <c r="G829" s="122">
        <v>2876425.41</v>
      </c>
      <c r="H829" s="122"/>
      <c r="I829" s="122">
        <v>1092647.6499999999</v>
      </c>
      <c r="J829" s="133"/>
      <c r="K829" s="133"/>
      <c r="L829" s="66">
        <v>1401</v>
      </c>
      <c r="M829" s="122">
        <v>13638068.439999999</v>
      </c>
      <c r="N829" s="66">
        <v>996</v>
      </c>
      <c r="O829" s="123">
        <v>207854.09</v>
      </c>
      <c r="P829" s="66">
        <v>5946</v>
      </c>
      <c r="Q829" s="122">
        <v>9356371.4399999995</v>
      </c>
      <c r="R829" s="122"/>
      <c r="S829" s="133"/>
      <c r="T829" s="123">
        <v>544139.03</v>
      </c>
      <c r="U829" s="123">
        <v>712728.63</v>
      </c>
      <c r="V829" s="61">
        <v>2020</v>
      </c>
    </row>
    <row r="830" spans="1:22" s="2" customFormat="1" ht="12.75" customHeight="1" x14ac:dyDescent="0.2">
      <c r="A830" s="61">
        <v>20</v>
      </c>
      <c r="B830" s="64" t="s">
        <v>809</v>
      </c>
      <c r="C830" s="66">
        <f t="shared" si="82"/>
        <v>174089.27</v>
      </c>
      <c r="D830" s="66"/>
      <c r="E830" s="66"/>
      <c r="F830" s="66"/>
      <c r="G830" s="66"/>
      <c r="H830" s="66"/>
      <c r="I830" s="66"/>
      <c r="J830" s="133"/>
      <c r="K830" s="133"/>
      <c r="L830" s="66"/>
      <c r="M830" s="66"/>
      <c r="N830" s="66"/>
      <c r="O830" s="66"/>
      <c r="P830" s="66"/>
      <c r="Q830" s="66"/>
      <c r="R830" s="66"/>
      <c r="S830" s="133"/>
      <c r="T830" s="66">
        <v>174089.27</v>
      </c>
      <c r="U830" s="66"/>
      <c r="V830" s="61">
        <v>2020</v>
      </c>
    </row>
    <row r="831" spans="1:22" s="2" customFormat="1" ht="12.75" customHeight="1" x14ac:dyDescent="0.2">
      <c r="A831" s="61">
        <v>21</v>
      </c>
      <c r="B831" s="64" t="s">
        <v>810</v>
      </c>
      <c r="C831" s="66">
        <f t="shared" si="82"/>
        <v>88727.28</v>
      </c>
      <c r="D831" s="66"/>
      <c r="E831" s="66"/>
      <c r="F831" s="66"/>
      <c r="G831" s="66"/>
      <c r="H831" s="66"/>
      <c r="I831" s="66"/>
      <c r="J831" s="133"/>
      <c r="K831" s="133"/>
      <c r="L831" s="66"/>
      <c r="M831" s="66"/>
      <c r="N831" s="66"/>
      <c r="O831" s="66"/>
      <c r="P831" s="66"/>
      <c r="Q831" s="66"/>
      <c r="R831" s="66"/>
      <c r="S831" s="133"/>
      <c r="T831" s="66">
        <v>88727.28</v>
      </c>
      <c r="U831" s="66"/>
      <c r="V831" s="61">
        <v>2020</v>
      </c>
    </row>
    <row r="832" spans="1:22" s="2" customFormat="1" ht="12.75" customHeight="1" x14ac:dyDescent="0.2">
      <c r="A832" s="61">
        <v>22</v>
      </c>
      <c r="B832" s="64" t="s">
        <v>811</v>
      </c>
      <c r="C832" s="66">
        <f t="shared" si="82"/>
        <v>88727.28</v>
      </c>
      <c r="D832" s="66"/>
      <c r="E832" s="66"/>
      <c r="F832" s="66"/>
      <c r="G832" s="66"/>
      <c r="H832" s="66"/>
      <c r="I832" s="66"/>
      <c r="J832" s="133"/>
      <c r="K832" s="133"/>
      <c r="L832" s="66"/>
      <c r="M832" s="66"/>
      <c r="N832" s="66"/>
      <c r="O832" s="66"/>
      <c r="P832" s="66"/>
      <c r="Q832" s="66"/>
      <c r="R832" s="66"/>
      <c r="S832" s="133"/>
      <c r="T832" s="66">
        <v>88727.28</v>
      </c>
      <c r="U832" s="66"/>
      <c r="V832" s="61">
        <v>2020</v>
      </c>
    </row>
    <row r="833" spans="1:56" s="2" customFormat="1" ht="12.75" customHeight="1" x14ac:dyDescent="0.2">
      <c r="A833" s="61">
        <v>23</v>
      </c>
      <c r="B833" s="64" t="s">
        <v>764</v>
      </c>
      <c r="C833" s="66">
        <f t="shared" si="82"/>
        <v>6843992.8399999999</v>
      </c>
      <c r="D833" s="66">
        <v>304810</v>
      </c>
      <c r="E833" s="66">
        <v>828079</v>
      </c>
      <c r="F833" s="66"/>
      <c r="G833" s="66">
        <v>315954</v>
      </c>
      <c r="H833" s="66"/>
      <c r="I833" s="66">
        <v>427715</v>
      </c>
      <c r="J833" s="133"/>
      <c r="K833" s="133"/>
      <c r="L833" s="66">
        <v>366</v>
      </c>
      <c r="M833" s="66">
        <v>3144651</v>
      </c>
      <c r="N833" s="66"/>
      <c r="O833" s="66"/>
      <c r="P833" s="66">
        <v>398.04</v>
      </c>
      <c r="Q833" s="66">
        <v>1120703</v>
      </c>
      <c r="R833" s="66">
        <v>558688</v>
      </c>
      <c r="S833" s="133"/>
      <c r="T833" s="66"/>
      <c r="U833" s="66">
        <f>0.0214*(D833+E833+F833+G833+H833+I833+M833+O833+R833+Q833)</f>
        <v>143392.84</v>
      </c>
      <c r="V833" s="61">
        <v>2020</v>
      </c>
    </row>
    <row r="834" spans="1:56" s="2" customFormat="1" ht="12.75" customHeight="1" x14ac:dyDescent="0.2">
      <c r="A834" s="61">
        <v>24</v>
      </c>
      <c r="B834" s="64" t="s">
        <v>766</v>
      </c>
      <c r="C834" s="66">
        <f t="shared" si="82"/>
        <v>6357603.9474499999</v>
      </c>
      <c r="D834" s="66">
        <v>262034.24</v>
      </c>
      <c r="E834" s="66">
        <v>613227.44999999995</v>
      </c>
      <c r="F834" s="66"/>
      <c r="G834" s="66">
        <v>202578.02</v>
      </c>
      <c r="H834" s="66"/>
      <c r="I834" s="239">
        <v>349721.59999999998</v>
      </c>
      <c r="J834" s="133"/>
      <c r="K834" s="133"/>
      <c r="L834" s="66">
        <v>357</v>
      </c>
      <c r="M834" s="66">
        <v>2927531.78</v>
      </c>
      <c r="N834" s="66"/>
      <c r="O834" s="66"/>
      <c r="P834" s="66">
        <v>398.04</v>
      </c>
      <c r="Q834" s="66">
        <v>806518.31</v>
      </c>
      <c r="R834" s="66">
        <v>1062790.3500000001</v>
      </c>
      <c r="S834" s="133"/>
      <c r="T834" s="66"/>
      <c r="U834" s="66">
        <f>0.0214*(D834+E834+F834+G834+H834+I834+M834+O834+R834+Q834)</f>
        <v>133202.19745000001</v>
      </c>
      <c r="V834" s="61">
        <v>2020</v>
      </c>
    </row>
    <row r="835" spans="1:56" s="2" customFormat="1" ht="12.75" customHeight="1" x14ac:dyDescent="0.2">
      <c r="A835" s="61">
        <v>25</v>
      </c>
      <c r="B835" s="64" t="s">
        <v>767</v>
      </c>
      <c r="C835" s="66">
        <f t="shared" si="82"/>
        <v>8319287.6799999997</v>
      </c>
      <c r="D835" s="123">
        <v>370403.33</v>
      </c>
      <c r="E835" s="122">
        <v>888393.71</v>
      </c>
      <c r="F835" s="66"/>
      <c r="G835" s="122">
        <v>271417.53999999998</v>
      </c>
      <c r="H835" s="66"/>
      <c r="I835" s="239">
        <v>358926.75</v>
      </c>
      <c r="J835" s="66"/>
      <c r="K835" s="133"/>
      <c r="L835" s="66">
        <v>357</v>
      </c>
      <c r="M835" s="122">
        <v>3122354</v>
      </c>
      <c r="N835" s="66"/>
      <c r="O835" s="66"/>
      <c r="P835" s="66">
        <v>398.04</v>
      </c>
      <c r="Q835" s="122">
        <v>1921832.07</v>
      </c>
      <c r="R835" s="122">
        <v>1211657.6000000001</v>
      </c>
      <c r="S835" s="133"/>
      <c r="T835" s="66"/>
      <c r="U835" s="123">
        <f>ROUND(0.0214*(D835+E835+F835+G835+H835+I835+M835+O835+R835+S835+Q835),2)</f>
        <v>174302.68</v>
      </c>
      <c r="V835" s="61">
        <v>2020</v>
      </c>
    </row>
    <row r="836" spans="1:56" s="2" customFormat="1" ht="12.75" customHeight="1" x14ac:dyDescent="0.2">
      <c r="A836" s="61">
        <v>26</v>
      </c>
      <c r="B836" s="64" t="s">
        <v>768</v>
      </c>
      <c r="C836" s="66">
        <f t="shared" si="82"/>
        <v>8361218.6336000003</v>
      </c>
      <c r="D836" s="123">
        <v>828288</v>
      </c>
      <c r="E836" s="122">
        <v>978074</v>
      </c>
      <c r="F836" s="66"/>
      <c r="G836" s="122"/>
      <c r="H836" s="66"/>
      <c r="I836" s="122"/>
      <c r="J836" s="66"/>
      <c r="K836" s="133"/>
      <c r="L836" s="66">
        <v>372</v>
      </c>
      <c r="M836" s="122">
        <v>2951609</v>
      </c>
      <c r="N836" s="66"/>
      <c r="O836" s="66"/>
      <c r="P836" s="66">
        <v>398.04</v>
      </c>
      <c r="Q836" s="122">
        <v>2233655</v>
      </c>
      <c r="R836" s="122">
        <v>1178794</v>
      </c>
      <c r="S836" s="133"/>
      <c r="T836" s="66"/>
      <c r="U836" s="123">
        <v>190798.6336</v>
      </c>
      <c r="V836" s="61">
        <v>2020</v>
      </c>
    </row>
    <row r="837" spans="1:56" s="2" customFormat="1" ht="12.75" customHeight="1" x14ac:dyDescent="0.2">
      <c r="A837" s="61">
        <v>27</v>
      </c>
      <c r="B837" s="64" t="s">
        <v>769</v>
      </c>
      <c r="C837" s="66">
        <f t="shared" si="82"/>
        <v>8119268.6588000003</v>
      </c>
      <c r="D837" s="123">
        <v>761222</v>
      </c>
      <c r="E837" s="122">
        <v>946637</v>
      </c>
      <c r="F837" s="66"/>
      <c r="G837" s="122"/>
      <c r="H837" s="66"/>
      <c r="I837" s="122"/>
      <c r="J837" s="66"/>
      <c r="K837" s="133"/>
      <c r="L837" s="66">
        <v>373</v>
      </c>
      <c r="M837" s="122">
        <v>2711791</v>
      </c>
      <c r="N837" s="66"/>
      <c r="O837" s="66"/>
      <c r="P837" s="66">
        <v>398.04</v>
      </c>
      <c r="Q837" s="122">
        <v>2340552</v>
      </c>
      <c r="R837" s="122">
        <v>1174418</v>
      </c>
      <c r="S837" s="133"/>
      <c r="T837" s="66"/>
      <c r="U837" s="123">
        <v>184648.6588</v>
      </c>
      <c r="V837" s="61">
        <v>2020</v>
      </c>
    </row>
    <row r="838" spans="1:56" s="2" customFormat="1" ht="12.75" customHeight="1" x14ac:dyDescent="0.2">
      <c r="A838" s="61">
        <v>28</v>
      </c>
      <c r="B838" s="64" t="s">
        <v>770</v>
      </c>
      <c r="C838" s="66">
        <f t="shared" si="82"/>
        <v>8469000.3853999991</v>
      </c>
      <c r="D838" s="123">
        <v>818381</v>
      </c>
      <c r="E838" s="122">
        <v>954690</v>
      </c>
      <c r="F838" s="66"/>
      <c r="G838" s="122"/>
      <c r="H838" s="66"/>
      <c r="I838" s="122"/>
      <c r="J838" s="66"/>
      <c r="K838" s="133"/>
      <c r="L838" s="66">
        <v>370</v>
      </c>
      <c r="M838" s="122">
        <v>2941277</v>
      </c>
      <c r="N838" s="66"/>
      <c r="O838" s="66"/>
      <c r="P838" s="66">
        <v>398.9</v>
      </c>
      <c r="Q838" s="122">
        <v>2380328</v>
      </c>
      <c r="R838" s="122">
        <v>1181890</v>
      </c>
      <c r="S838" s="133"/>
      <c r="T838" s="66"/>
      <c r="U838" s="123">
        <v>192434.3854</v>
      </c>
      <c r="V838" s="61">
        <v>2020</v>
      </c>
    </row>
    <row r="839" spans="1:56" s="2" customFormat="1" ht="12.75" customHeight="1" x14ac:dyDescent="0.2">
      <c r="A839" s="61">
        <v>29</v>
      </c>
      <c r="B839" s="64" t="s">
        <v>771</v>
      </c>
      <c r="C839" s="66">
        <f t="shared" si="82"/>
        <v>6305213</v>
      </c>
      <c r="D839" s="66">
        <v>283712.98</v>
      </c>
      <c r="E839" s="66">
        <v>819261.21</v>
      </c>
      <c r="F839" s="66"/>
      <c r="G839" s="66">
        <v>296781.17</v>
      </c>
      <c r="H839" s="66"/>
      <c r="I839" s="66">
        <v>411084.49</v>
      </c>
      <c r="J839" s="66"/>
      <c r="K839" s="133"/>
      <c r="L839" s="66">
        <v>371</v>
      </c>
      <c r="M839" s="66">
        <f>2167694.92+567491</f>
        <v>2735185.9199999999</v>
      </c>
      <c r="N839" s="66"/>
      <c r="O839" s="66"/>
      <c r="P839" s="66">
        <v>398.4</v>
      </c>
      <c r="Q839" s="66">
        <v>1308431.81</v>
      </c>
      <c r="R839" s="66">
        <v>322088.59000000003</v>
      </c>
      <c r="S839" s="133"/>
      <c r="T839" s="66"/>
      <c r="U839" s="66">
        <v>128666.83</v>
      </c>
      <c r="V839" s="61">
        <v>2020</v>
      </c>
    </row>
    <row r="840" spans="1:56" s="2" customFormat="1" ht="12.75" customHeight="1" x14ac:dyDescent="0.2">
      <c r="A840" s="61">
        <v>30</v>
      </c>
      <c r="B840" s="64" t="s">
        <v>812</v>
      </c>
      <c r="C840" s="66">
        <f t="shared" si="82"/>
        <v>49163.94</v>
      </c>
      <c r="D840" s="66"/>
      <c r="E840" s="66"/>
      <c r="F840" s="67"/>
      <c r="G840" s="66"/>
      <c r="H840" s="66"/>
      <c r="I840" s="66"/>
      <c r="J840" s="133"/>
      <c r="K840" s="133"/>
      <c r="L840" s="66"/>
      <c r="M840" s="66"/>
      <c r="N840" s="66"/>
      <c r="O840" s="66"/>
      <c r="P840" s="66"/>
      <c r="Q840" s="66"/>
      <c r="R840" s="66"/>
      <c r="S840" s="133"/>
      <c r="T840" s="66">
        <v>49163.94</v>
      </c>
      <c r="U840" s="66"/>
      <c r="V840" s="61">
        <v>2020</v>
      </c>
    </row>
    <row r="841" spans="1:56" s="130" customFormat="1" ht="12.75" customHeight="1" x14ac:dyDescent="0.2">
      <c r="A841" s="245" t="s">
        <v>813</v>
      </c>
      <c r="B841" s="245"/>
      <c r="C841" s="50">
        <f t="shared" ref="C841:U841" si="83">SUM(C811:C840)</f>
        <v>134651430.69893402</v>
      </c>
      <c r="D841" s="50">
        <f t="shared" si="83"/>
        <v>7587797.4400000013</v>
      </c>
      <c r="E841" s="50">
        <f t="shared" si="83"/>
        <v>17080970.289999999</v>
      </c>
      <c r="F841" s="50">
        <f t="shared" si="83"/>
        <v>0</v>
      </c>
      <c r="G841" s="50">
        <f t="shared" si="83"/>
        <v>7147870.8899999997</v>
      </c>
      <c r="H841" s="50">
        <f t="shared" si="83"/>
        <v>0</v>
      </c>
      <c r="I841" s="50">
        <f t="shared" si="83"/>
        <v>4710709.8900000006</v>
      </c>
      <c r="J841" s="50">
        <f t="shared" si="83"/>
        <v>0</v>
      </c>
      <c r="K841" s="50">
        <f t="shared" si="83"/>
        <v>0</v>
      </c>
      <c r="L841" s="50">
        <f t="shared" si="83"/>
        <v>7044.7</v>
      </c>
      <c r="M841" s="50">
        <f t="shared" si="83"/>
        <v>51423505</v>
      </c>
      <c r="N841" s="50">
        <f t="shared" si="83"/>
        <v>1448.7</v>
      </c>
      <c r="O841" s="50">
        <f t="shared" si="83"/>
        <v>590194.91</v>
      </c>
      <c r="P841" s="50">
        <f t="shared" si="83"/>
        <v>11671.500000000004</v>
      </c>
      <c r="Q841" s="50">
        <f t="shared" si="83"/>
        <v>31571509.859999999</v>
      </c>
      <c r="R841" s="50">
        <f t="shared" si="83"/>
        <v>8675904.1899999995</v>
      </c>
      <c r="S841" s="50">
        <f t="shared" si="83"/>
        <v>0</v>
      </c>
      <c r="T841" s="50">
        <f t="shared" si="83"/>
        <v>3170535.459999999</v>
      </c>
      <c r="U841" s="50">
        <f t="shared" si="83"/>
        <v>2692432.7689340003</v>
      </c>
      <c r="V841" s="45"/>
      <c r="W841" s="81"/>
      <c r="X841" s="81"/>
      <c r="Y841" s="81"/>
      <c r="Z841" s="81"/>
      <c r="AA841" s="81"/>
      <c r="AB841" s="81"/>
      <c r="AC841" s="81"/>
      <c r="AD841" s="81"/>
      <c r="AE841" s="81"/>
      <c r="AF841" s="81"/>
      <c r="AG841" s="81"/>
      <c r="AH841" s="81"/>
      <c r="AI841" s="81"/>
      <c r="AJ841" s="81"/>
      <c r="AK841" s="81"/>
      <c r="AL841" s="81"/>
      <c r="AM841" s="81"/>
      <c r="AN841" s="81"/>
      <c r="AO841" s="81"/>
      <c r="AP841" s="81"/>
      <c r="AQ841" s="81"/>
      <c r="AR841" s="81"/>
      <c r="AS841" s="81"/>
      <c r="AT841" s="81"/>
      <c r="AU841" s="81"/>
      <c r="AV841" s="81"/>
      <c r="AW841" s="81"/>
      <c r="AX841" s="81"/>
      <c r="AY841" s="81"/>
      <c r="AZ841" s="81"/>
      <c r="BA841" s="81"/>
      <c r="BB841" s="81"/>
      <c r="BC841" s="81"/>
      <c r="BD841" s="81"/>
    </row>
    <row r="842" spans="1:56" s="2" customFormat="1" ht="12.75" customHeight="1" x14ac:dyDescent="0.2">
      <c r="A842" s="61">
        <v>1</v>
      </c>
      <c r="B842" s="64" t="s">
        <v>814</v>
      </c>
      <c r="C842" s="66">
        <f>'Раздел 1'!P842</f>
        <v>116177</v>
      </c>
      <c r="D842" s="66"/>
      <c r="E842" s="66"/>
      <c r="F842" s="67"/>
      <c r="G842" s="66"/>
      <c r="H842" s="66"/>
      <c r="I842" s="66"/>
      <c r="J842" s="133"/>
      <c r="K842" s="133"/>
      <c r="L842" s="66"/>
      <c r="M842" s="66"/>
      <c r="N842" s="66"/>
      <c r="O842" s="66"/>
      <c r="P842" s="66"/>
      <c r="Q842" s="66"/>
      <c r="R842" s="66"/>
      <c r="S842" s="133"/>
      <c r="T842" s="66">
        <v>116177</v>
      </c>
      <c r="U842" s="66"/>
      <c r="V842" s="61">
        <v>2021</v>
      </c>
    </row>
    <row r="843" spans="1:56" s="2" customFormat="1" ht="12.75" customHeight="1" x14ac:dyDescent="0.2">
      <c r="A843" s="61">
        <v>2</v>
      </c>
      <c r="B843" s="64" t="s">
        <v>815</v>
      </c>
      <c r="C843" s="66">
        <f>'Раздел 1'!P843</f>
        <v>21395</v>
      </c>
      <c r="D843" s="66"/>
      <c r="E843" s="66"/>
      <c r="F843" s="67"/>
      <c r="G843" s="66"/>
      <c r="H843" s="66"/>
      <c r="I843" s="66"/>
      <c r="J843" s="133"/>
      <c r="K843" s="133"/>
      <c r="L843" s="66"/>
      <c r="M843" s="66"/>
      <c r="N843" s="66"/>
      <c r="O843" s="66"/>
      <c r="P843" s="66"/>
      <c r="Q843" s="66"/>
      <c r="R843" s="66"/>
      <c r="S843" s="133"/>
      <c r="T843" s="66">
        <v>21395</v>
      </c>
      <c r="U843" s="66"/>
      <c r="V843" s="61">
        <v>2021</v>
      </c>
    </row>
    <row r="844" spans="1:56" s="2" customFormat="1" ht="12.75" customHeight="1" x14ac:dyDescent="0.2">
      <c r="A844" s="61">
        <v>3</v>
      </c>
      <c r="B844" s="64" t="s">
        <v>816</v>
      </c>
      <c r="C844" s="66">
        <f>'Раздел 1'!P844</f>
        <v>50013</v>
      </c>
      <c r="D844" s="66"/>
      <c r="E844" s="66"/>
      <c r="F844" s="67"/>
      <c r="G844" s="66"/>
      <c r="H844" s="66"/>
      <c r="I844" s="66"/>
      <c r="J844" s="133"/>
      <c r="K844" s="133"/>
      <c r="L844" s="66"/>
      <c r="M844" s="66"/>
      <c r="N844" s="66"/>
      <c r="O844" s="66"/>
      <c r="P844" s="66"/>
      <c r="Q844" s="66"/>
      <c r="R844" s="66"/>
      <c r="S844" s="133"/>
      <c r="T844" s="66">
        <v>50013</v>
      </c>
      <c r="U844" s="66"/>
      <c r="V844" s="61">
        <v>2021</v>
      </c>
    </row>
    <row r="845" spans="1:56" s="2" customFormat="1" ht="12.75" customHeight="1" x14ac:dyDescent="0.2">
      <c r="A845" s="61">
        <v>4</v>
      </c>
      <c r="B845" s="64" t="s">
        <v>817</v>
      </c>
      <c r="C845" s="66">
        <f>'Раздел 1'!P845</f>
        <v>38867.737802392803</v>
      </c>
      <c r="D845" s="66"/>
      <c r="E845" s="66"/>
      <c r="F845" s="67"/>
      <c r="G845" s="66"/>
      <c r="H845" s="66"/>
      <c r="I845" s="66"/>
      <c r="J845" s="133"/>
      <c r="K845" s="133"/>
      <c r="L845" s="66"/>
      <c r="M845" s="66"/>
      <c r="N845" s="66"/>
      <c r="O845" s="66"/>
      <c r="P845" s="66"/>
      <c r="Q845" s="66"/>
      <c r="R845" s="66"/>
      <c r="S845" s="133"/>
      <c r="T845" s="66">
        <v>38867.737802392803</v>
      </c>
      <c r="U845" s="66"/>
      <c r="V845" s="61">
        <v>2021</v>
      </c>
    </row>
    <row r="846" spans="1:56" s="2" customFormat="1" ht="12.75" customHeight="1" x14ac:dyDescent="0.2">
      <c r="A846" s="61">
        <v>5</v>
      </c>
      <c r="B846" s="64" t="s">
        <v>818</v>
      </c>
      <c r="C846" s="66">
        <f>'Раздел 1'!P846</f>
        <v>88673.992022044797</v>
      </c>
      <c r="D846" s="66"/>
      <c r="E846" s="66"/>
      <c r="F846" s="67"/>
      <c r="G846" s="66"/>
      <c r="H846" s="66"/>
      <c r="I846" s="66"/>
      <c r="J846" s="133"/>
      <c r="K846" s="133"/>
      <c r="L846" s="66"/>
      <c r="M846" s="66"/>
      <c r="N846" s="66"/>
      <c r="O846" s="66"/>
      <c r="P846" s="66"/>
      <c r="Q846" s="66"/>
      <c r="R846" s="66"/>
      <c r="S846" s="133"/>
      <c r="T846" s="66">
        <v>88673.992022044797</v>
      </c>
      <c r="U846" s="66"/>
      <c r="V846" s="61">
        <v>2021</v>
      </c>
    </row>
    <row r="847" spans="1:56" s="2" customFormat="1" ht="12.75" customHeight="1" x14ac:dyDescent="0.2">
      <c r="A847" s="61">
        <v>6</v>
      </c>
      <c r="B847" s="64" t="s">
        <v>819</v>
      </c>
      <c r="C847" s="66">
        <f>'Раздел 1'!P847</f>
        <v>21424</v>
      </c>
      <c r="D847" s="66"/>
      <c r="E847" s="66"/>
      <c r="F847" s="67"/>
      <c r="G847" s="66"/>
      <c r="H847" s="66"/>
      <c r="I847" s="66"/>
      <c r="J847" s="133"/>
      <c r="K847" s="133"/>
      <c r="L847" s="66"/>
      <c r="M847" s="66"/>
      <c r="N847" s="66"/>
      <c r="O847" s="66"/>
      <c r="P847" s="66"/>
      <c r="Q847" s="66"/>
      <c r="R847" s="66"/>
      <c r="S847" s="133"/>
      <c r="T847" s="66">
        <v>21424</v>
      </c>
      <c r="U847" s="66"/>
      <c r="V847" s="61">
        <v>2021</v>
      </c>
    </row>
    <row r="848" spans="1:56" s="2" customFormat="1" ht="12.75" customHeight="1" x14ac:dyDescent="0.2">
      <c r="A848" s="61">
        <v>7</v>
      </c>
      <c r="B848" s="64" t="s">
        <v>820</v>
      </c>
      <c r="C848" s="66">
        <f>'Раздел 1'!P848</f>
        <v>88622.556991869598</v>
      </c>
      <c r="D848" s="66"/>
      <c r="E848" s="66"/>
      <c r="F848" s="67"/>
      <c r="G848" s="66"/>
      <c r="H848" s="66"/>
      <c r="I848" s="66"/>
      <c r="J848" s="133"/>
      <c r="K848" s="133"/>
      <c r="L848" s="66"/>
      <c r="M848" s="66"/>
      <c r="N848" s="66"/>
      <c r="O848" s="66"/>
      <c r="P848" s="66"/>
      <c r="Q848" s="66"/>
      <c r="R848" s="66"/>
      <c r="S848" s="133"/>
      <c r="T848" s="66">
        <v>88622.556991869598</v>
      </c>
      <c r="U848" s="66"/>
      <c r="V848" s="61">
        <v>2021</v>
      </c>
    </row>
    <row r="849" spans="1:22" s="2" customFormat="1" ht="12.75" customHeight="1" x14ac:dyDescent="0.2">
      <c r="A849" s="61">
        <v>8</v>
      </c>
      <c r="B849" s="64" t="s">
        <v>821</v>
      </c>
      <c r="C849" s="66">
        <f>'Раздел 1'!P849</f>
        <v>50013</v>
      </c>
      <c r="D849" s="66"/>
      <c r="E849" s="66"/>
      <c r="F849" s="67"/>
      <c r="G849" s="66"/>
      <c r="H849" s="66"/>
      <c r="I849" s="66"/>
      <c r="J849" s="133"/>
      <c r="K849" s="133"/>
      <c r="L849" s="66"/>
      <c r="M849" s="66"/>
      <c r="N849" s="66"/>
      <c r="O849" s="66"/>
      <c r="P849" s="66"/>
      <c r="Q849" s="66"/>
      <c r="R849" s="66"/>
      <c r="S849" s="133"/>
      <c r="T849" s="66">
        <v>50013</v>
      </c>
      <c r="U849" s="66"/>
      <c r="V849" s="61">
        <v>2021</v>
      </c>
    </row>
    <row r="850" spans="1:22" s="2" customFormat="1" ht="12.75" customHeight="1" x14ac:dyDescent="0.2">
      <c r="A850" s="61">
        <v>9</v>
      </c>
      <c r="B850" s="64" t="s">
        <v>822</v>
      </c>
      <c r="C850" s="66">
        <f>'Раздел 1'!P850</f>
        <v>72814.857718024796</v>
      </c>
      <c r="D850" s="66"/>
      <c r="E850" s="66"/>
      <c r="F850" s="66"/>
      <c r="G850" s="66"/>
      <c r="H850" s="66"/>
      <c r="I850" s="66"/>
      <c r="J850" s="133"/>
      <c r="K850" s="133"/>
      <c r="L850" s="66"/>
      <c r="M850" s="66"/>
      <c r="N850" s="66"/>
      <c r="O850" s="66"/>
      <c r="P850" s="66"/>
      <c r="Q850" s="66"/>
      <c r="R850" s="66"/>
      <c r="S850" s="133"/>
      <c r="T850" s="66">
        <v>72814.857718024796</v>
      </c>
      <c r="U850" s="66"/>
      <c r="V850" s="61">
        <v>2021</v>
      </c>
    </row>
    <row r="851" spans="1:22" s="2" customFormat="1" ht="12.75" customHeight="1" x14ac:dyDescent="0.2">
      <c r="A851" s="61">
        <v>10</v>
      </c>
      <c r="B851" s="64" t="s">
        <v>823</v>
      </c>
      <c r="C851" s="66">
        <f>'Раздел 1'!P851</f>
        <v>831578</v>
      </c>
      <c r="D851" s="66"/>
      <c r="E851" s="66"/>
      <c r="F851" s="66"/>
      <c r="G851" s="66"/>
      <c r="H851" s="66"/>
      <c r="I851" s="66"/>
      <c r="J851" s="133"/>
      <c r="K851" s="133"/>
      <c r="L851" s="66"/>
      <c r="M851" s="66"/>
      <c r="N851" s="66"/>
      <c r="O851" s="66"/>
      <c r="P851" s="66"/>
      <c r="Q851" s="66"/>
      <c r="R851" s="66"/>
      <c r="S851" s="133"/>
      <c r="T851" s="66">
        <v>831578</v>
      </c>
      <c r="U851" s="66"/>
      <c r="V851" s="61">
        <v>2021</v>
      </c>
    </row>
    <row r="852" spans="1:22" s="2" customFormat="1" ht="12.75" customHeight="1" x14ac:dyDescent="0.2">
      <c r="A852" s="61">
        <v>11</v>
      </c>
      <c r="B852" s="64" t="s">
        <v>824</v>
      </c>
      <c r="C852" s="66">
        <f>'Раздел 1'!P852</f>
        <v>10347.14449314</v>
      </c>
      <c r="D852" s="66"/>
      <c r="E852" s="66"/>
      <c r="F852" s="66"/>
      <c r="G852" s="66"/>
      <c r="H852" s="66"/>
      <c r="I852" s="66"/>
      <c r="J852" s="133"/>
      <c r="K852" s="133"/>
      <c r="L852" s="66"/>
      <c r="M852" s="66"/>
      <c r="N852" s="66"/>
      <c r="O852" s="66"/>
      <c r="P852" s="66"/>
      <c r="Q852" s="66"/>
      <c r="R852" s="66"/>
      <c r="S852" s="133"/>
      <c r="T852" s="66">
        <v>10347.14449314</v>
      </c>
      <c r="U852" s="66"/>
      <c r="V852" s="61">
        <v>2021</v>
      </c>
    </row>
    <row r="853" spans="1:22" s="2" customFormat="1" ht="12.75" customHeight="1" x14ac:dyDescent="0.2">
      <c r="A853" s="61">
        <v>12</v>
      </c>
      <c r="B853" s="64" t="s">
        <v>826</v>
      </c>
      <c r="C853" s="66">
        <f>'Раздел 1'!P853</f>
        <v>9928.7688282300005</v>
      </c>
      <c r="D853" s="66"/>
      <c r="E853" s="66"/>
      <c r="F853" s="66"/>
      <c r="G853" s="66"/>
      <c r="H853" s="66"/>
      <c r="I853" s="66"/>
      <c r="J853" s="133"/>
      <c r="K853" s="133"/>
      <c r="L853" s="66"/>
      <c r="M853" s="66"/>
      <c r="N853" s="66"/>
      <c r="O853" s="66"/>
      <c r="P853" s="66"/>
      <c r="Q853" s="66"/>
      <c r="R853" s="66"/>
      <c r="S853" s="133"/>
      <c r="T853" s="66">
        <v>9928.7688282300005</v>
      </c>
      <c r="U853" s="66"/>
      <c r="V853" s="61">
        <v>2021</v>
      </c>
    </row>
    <row r="854" spans="1:22" s="2" customFormat="1" ht="12.75" customHeight="1" x14ac:dyDescent="0.2">
      <c r="A854" s="61">
        <v>13</v>
      </c>
      <c r="B854" s="64" t="s">
        <v>828</v>
      </c>
      <c r="C854" s="66">
        <f>'Раздел 1'!P854</f>
        <v>1485352.6272</v>
      </c>
      <c r="D854" s="66"/>
      <c r="E854" s="66"/>
      <c r="F854" s="66"/>
      <c r="G854" s="66"/>
      <c r="H854" s="66"/>
      <c r="I854" s="66"/>
      <c r="J854" s="133"/>
      <c r="K854" s="133"/>
      <c r="L854" s="66"/>
      <c r="M854" s="66"/>
      <c r="N854" s="66"/>
      <c r="O854" s="66"/>
      <c r="P854" s="66"/>
      <c r="Q854" s="66"/>
      <c r="R854" s="66"/>
      <c r="S854" s="133"/>
      <c r="T854" s="66">
        <v>1485352.6272</v>
      </c>
      <c r="U854" s="66"/>
      <c r="V854" s="61">
        <v>2021</v>
      </c>
    </row>
    <row r="855" spans="1:22" s="2" customFormat="1" ht="12.75" customHeight="1" x14ac:dyDescent="0.2">
      <c r="A855" s="61">
        <v>14</v>
      </c>
      <c r="B855" s="64" t="s">
        <v>829</v>
      </c>
      <c r="C855" s="66">
        <f>'Раздел 1'!P855</f>
        <v>1517768.1791999999</v>
      </c>
      <c r="D855" s="66"/>
      <c r="E855" s="66"/>
      <c r="F855" s="66"/>
      <c r="G855" s="66"/>
      <c r="H855" s="66"/>
      <c r="I855" s="66"/>
      <c r="J855" s="133"/>
      <c r="K855" s="133"/>
      <c r="L855" s="66"/>
      <c r="M855" s="66"/>
      <c r="N855" s="66"/>
      <c r="O855" s="66"/>
      <c r="P855" s="66"/>
      <c r="Q855" s="66"/>
      <c r="R855" s="66"/>
      <c r="S855" s="133"/>
      <c r="T855" s="66">
        <v>1517768.1791999999</v>
      </c>
      <c r="U855" s="66"/>
      <c r="V855" s="61">
        <v>2021</v>
      </c>
    </row>
    <row r="856" spans="1:22" s="2" customFormat="1" ht="12.75" customHeight="1" x14ac:dyDescent="0.2">
      <c r="A856" s="61">
        <v>15</v>
      </c>
      <c r="B856" s="64" t="s">
        <v>830</v>
      </c>
      <c r="C856" s="66">
        <f>'Раздел 1'!P856</f>
        <v>1031030.65728</v>
      </c>
      <c r="D856" s="66"/>
      <c r="E856" s="66"/>
      <c r="F856" s="66"/>
      <c r="G856" s="66"/>
      <c r="H856" s="66"/>
      <c r="I856" s="66"/>
      <c r="J856" s="133"/>
      <c r="K856" s="133"/>
      <c r="L856" s="66"/>
      <c r="M856" s="66"/>
      <c r="N856" s="66"/>
      <c r="O856" s="66"/>
      <c r="P856" s="66"/>
      <c r="Q856" s="66"/>
      <c r="R856" s="66"/>
      <c r="S856" s="133"/>
      <c r="T856" s="66">
        <v>1031030.65728</v>
      </c>
      <c r="U856" s="66"/>
      <c r="V856" s="61">
        <v>2021</v>
      </c>
    </row>
    <row r="857" spans="1:22" s="2" customFormat="1" ht="12.75" customHeight="1" x14ac:dyDescent="0.2">
      <c r="A857" s="61">
        <v>16</v>
      </c>
      <c r="B857" s="64" t="s">
        <v>831</v>
      </c>
      <c r="C857" s="66">
        <f>'Раздел 1'!P857</f>
        <v>37877.550000000003</v>
      </c>
      <c r="D857" s="66"/>
      <c r="E857" s="66"/>
      <c r="F857" s="66"/>
      <c r="G857" s="66"/>
      <c r="H857" s="66"/>
      <c r="I857" s="66"/>
      <c r="J857" s="133"/>
      <c r="K857" s="133"/>
      <c r="L857" s="66"/>
      <c r="M857" s="66"/>
      <c r="N857" s="66"/>
      <c r="O857" s="66"/>
      <c r="P857" s="66"/>
      <c r="Q857" s="66"/>
      <c r="R857" s="66"/>
      <c r="S857" s="133"/>
      <c r="T857" s="66">
        <v>37877.550000000003</v>
      </c>
      <c r="U857" s="66"/>
      <c r="V857" s="61">
        <v>2021</v>
      </c>
    </row>
    <row r="858" spans="1:22" s="2" customFormat="1" ht="12.75" customHeight="1" x14ac:dyDescent="0.2">
      <c r="A858" s="61">
        <v>17</v>
      </c>
      <c r="B858" s="64" t="s">
        <v>832</v>
      </c>
      <c r="C858" s="66">
        <f>'Раздел 1'!P858</f>
        <v>335235</v>
      </c>
      <c r="D858" s="66"/>
      <c r="E858" s="66"/>
      <c r="F858" s="66"/>
      <c r="G858" s="66"/>
      <c r="H858" s="66"/>
      <c r="I858" s="66"/>
      <c r="J858" s="66"/>
      <c r="K858" s="66"/>
      <c r="L858" s="66"/>
      <c r="M858" s="66"/>
      <c r="N858" s="66"/>
      <c r="O858" s="66"/>
      <c r="P858" s="66"/>
      <c r="Q858" s="66"/>
      <c r="R858" s="66"/>
      <c r="S858" s="133"/>
      <c r="T858" s="66">
        <v>335235</v>
      </c>
      <c r="U858" s="66"/>
      <c r="V858" s="61">
        <v>2021</v>
      </c>
    </row>
    <row r="859" spans="1:22" s="2" customFormat="1" ht="12.75" customHeight="1" x14ac:dyDescent="0.2">
      <c r="A859" s="61">
        <v>18</v>
      </c>
      <c r="B859" s="64" t="s">
        <v>833</v>
      </c>
      <c r="C859" s="66">
        <f>'Раздел 1'!P859</f>
        <v>335235</v>
      </c>
      <c r="D859" s="66"/>
      <c r="E859" s="66"/>
      <c r="F859" s="66"/>
      <c r="G859" s="66"/>
      <c r="H859" s="66"/>
      <c r="I859" s="66"/>
      <c r="J859" s="66"/>
      <c r="K859" s="66"/>
      <c r="L859" s="66"/>
      <c r="M859" s="66"/>
      <c r="N859" s="66"/>
      <c r="O859" s="66"/>
      <c r="P859" s="66"/>
      <c r="Q859" s="66"/>
      <c r="R859" s="66"/>
      <c r="S859" s="133"/>
      <c r="T859" s="66">
        <v>335235</v>
      </c>
      <c r="U859" s="66"/>
      <c r="V859" s="61">
        <v>2021</v>
      </c>
    </row>
    <row r="860" spans="1:22" s="2" customFormat="1" ht="12.75" customHeight="1" x14ac:dyDescent="0.2">
      <c r="A860" s="61">
        <v>19</v>
      </c>
      <c r="B860" s="64" t="s">
        <v>834</v>
      </c>
      <c r="C860" s="66">
        <f>'Раздел 1'!P860</f>
        <v>31502.959999999999</v>
      </c>
      <c r="D860" s="66"/>
      <c r="E860" s="66"/>
      <c r="F860" s="66"/>
      <c r="G860" s="66"/>
      <c r="H860" s="66"/>
      <c r="I860" s="66"/>
      <c r="J860" s="66"/>
      <c r="K860" s="66"/>
      <c r="L860" s="66"/>
      <c r="M860" s="66"/>
      <c r="N860" s="66"/>
      <c r="O860" s="66"/>
      <c r="P860" s="66"/>
      <c r="Q860" s="66"/>
      <c r="R860" s="66"/>
      <c r="S860" s="133"/>
      <c r="T860" s="66">
        <v>31502.959999999999</v>
      </c>
      <c r="U860" s="66"/>
      <c r="V860" s="61">
        <v>2021</v>
      </c>
    </row>
    <row r="861" spans="1:22" s="2" customFormat="1" ht="12.75" customHeight="1" x14ac:dyDescent="0.2">
      <c r="A861" s="61">
        <v>20</v>
      </c>
      <c r="B861" s="64" t="s">
        <v>835</v>
      </c>
      <c r="C861" s="66">
        <f>'Раздел 1'!P861</f>
        <v>179299</v>
      </c>
      <c r="D861" s="66"/>
      <c r="E861" s="66"/>
      <c r="F861" s="66"/>
      <c r="G861" s="66"/>
      <c r="H861" s="66"/>
      <c r="I861" s="66"/>
      <c r="J861" s="66"/>
      <c r="K861" s="66"/>
      <c r="L861" s="66"/>
      <c r="M861" s="66"/>
      <c r="N861" s="66"/>
      <c r="O861" s="66"/>
      <c r="P861" s="66"/>
      <c r="Q861" s="66"/>
      <c r="R861" s="66"/>
      <c r="S861" s="133"/>
      <c r="T861" s="66">
        <v>179299</v>
      </c>
      <c r="U861" s="66"/>
      <c r="V861" s="61">
        <v>2021</v>
      </c>
    </row>
    <row r="862" spans="1:22" s="2" customFormat="1" ht="12.75" customHeight="1" x14ac:dyDescent="0.2">
      <c r="A862" s="61">
        <v>21</v>
      </c>
      <c r="B862" s="64" t="s">
        <v>836</v>
      </c>
      <c r="C862" s="66">
        <f>'Раздел 1'!P862</f>
        <v>841000.01</v>
      </c>
      <c r="D862" s="66"/>
      <c r="E862" s="66"/>
      <c r="F862" s="66"/>
      <c r="G862" s="66"/>
      <c r="H862" s="66"/>
      <c r="I862" s="66"/>
      <c r="J862" s="133"/>
      <c r="K862" s="133"/>
      <c r="L862" s="66"/>
      <c r="M862" s="66"/>
      <c r="N862" s="66"/>
      <c r="O862" s="66"/>
      <c r="P862" s="66"/>
      <c r="Q862" s="66"/>
      <c r="R862" s="66"/>
      <c r="S862" s="133"/>
      <c r="T862" s="66">
        <v>841000.01</v>
      </c>
      <c r="U862" s="66"/>
      <c r="V862" s="61">
        <v>2021</v>
      </c>
    </row>
    <row r="863" spans="1:22" s="2" customFormat="1" ht="12.75" customHeight="1" x14ac:dyDescent="0.2">
      <c r="A863" s="61">
        <v>22</v>
      </c>
      <c r="B863" s="64" t="s">
        <v>837</v>
      </c>
      <c r="C863" s="66">
        <f>'Раздел 1'!P863</f>
        <v>31361.99</v>
      </c>
      <c r="D863" s="66"/>
      <c r="E863" s="66"/>
      <c r="F863" s="66"/>
      <c r="G863" s="66"/>
      <c r="H863" s="66"/>
      <c r="I863" s="66"/>
      <c r="J863" s="133"/>
      <c r="K863" s="133"/>
      <c r="L863" s="66"/>
      <c r="M863" s="66"/>
      <c r="N863" s="66"/>
      <c r="O863" s="66"/>
      <c r="P863" s="66"/>
      <c r="Q863" s="66"/>
      <c r="R863" s="66"/>
      <c r="S863" s="133"/>
      <c r="T863" s="66">
        <v>31361.99</v>
      </c>
      <c r="U863" s="66"/>
      <c r="V863" s="61">
        <v>2021</v>
      </c>
    </row>
    <row r="864" spans="1:22" s="2" customFormat="1" ht="12.75" customHeight="1" x14ac:dyDescent="0.2">
      <c r="A864" s="61">
        <f t="shared" ref="A864:A872" si="84">A863+1</f>
        <v>23</v>
      </c>
      <c r="B864" s="64" t="s">
        <v>838</v>
      </c>
      <c r="C864" s="66">
        <f>'Раздел 1'!P864</f>
        <v>177972.3</v>
      </c>
      <c r="D864" s="66"/>
      <c r="E864" s="66"/>
      <c r="F864" s="66"/>
      <c r="G864" s="66"/>
      <c r="H864" s="66"/>
      <c r="I864" s="66"/>
      <c r="J864" s="133"/>
      <c r="K864" s="133"/>
      <c r="L864" s="66"/>
      <c r="M864" s="66"/>
      <c r="N864" s="66"/>
      <c r="O864" s="66"/>
      <c r="P864" s="66"/>
      <c r="Q864" s="66"/>
      <c r="R864" s="66"/>
      <c r="S864" s="133"/>
      <c r="T864" s="66">
        <v>177972.3</v>
      </c>
      <c r="U864" s="66"/>
      <c r="V864" s="61">
        <v>2021</v>
      </c>
    </row>
    <row r="865" spans="1:56" s="2" customFormat="1" ht="12.75" customHeight="1" x14ac:dyDescent="0.2">
      <c r="A865" s="61">
        <f t="shared" si="84"/>
        <v>24</v>
      </c>
      <c r="B865" s="64" t="s">
        <v>839</v>
      </c>
      <c r="C865" s="66">
        <f>'Раздел 1'!P865</f>
        <v>33123.75</v>
      </c>
      <c r="D865" s="66"/>
      <c r="E865" s="66"/>
      <c r="F865" s="66"/>
      <c r="G865" s="66"/>
      <c r="H865" s="66"/>
      <c r="I865" s="66"/>
      <c r="J865" s="133"/>
      <c r="K865" s="133"/>
      <c r="L865" s="66"/>
      <c r="M865" s="66"/>
      <c r="N865" s="66"/>
      <c r="O865" s="66"/>
      <c r="P865" s="66"/>
      <c r="Q865" s="66"/>
      <c r="R865" s="66"/>
      <c r="S865" s="133"/>
      <c r="T865" s="66">
        <v>33123.75</v>
      </c>
      <c r="U865" s="66"/>
      <c r="V865" s="61">
        <v>2021</v>
      </c>
    </row>
    <row r="866" spans="1:56" s="2" customFormat="1" ht="12.75" customHeight="1" x14ac:dyDescent="0.2">
      <c r="A866" s="61">
        <f t="shared" si="84"/>
        <v>25</v>
      </c>
      <c r="B866" s="64" t="s">
        <v>841</v>
      </c>
      <c r="C866" s="66">
        <f>'Раздел 1'!P866</f>
        <v>31655.42</v>
      </c>
      <c r="D866" s="66"/>
      <c r="E866" s="66"/>
      <c r="F866" s="66"/>
      <c r="G866" s="66"/>
      <c r="H866" s="66"/>
      <c r="I866" s="66"/>
      <c r="J866" s="133"/>
      <c r="K866" s="133"/>
      <c r="L866" s="66"/>
      <c r="M866" s="66"/>
      <c r="N866" s="66"/>
      <c r="O866" s="66"/>
      <c r="P866" s="66"/>
      <c r="Q866" s="66"/>
      <c r="R866" s="66"/>
      <c r="S866" s="133"/>
      <c r="T866" s="66">
        <v>31655.42</v>
      </c>
      <c r="U866" s="66"/>
      <c r="V866" s="61">
        <v>2021</v>
      </c>
    </row>
    <row r="867" spans="1:56" s="2" customFormat="1" ht="12.75" customHeight="1" x14ac:dyDescent="0.2">
      <c r="A867" s="61">
        <f t="shared" si="84"/>
        <v>26</v>
      </c>
      <c r="B867" s="64" t="s">
        <v>842</v>
      </c>
      <c r="C867" s="66">
        <f>'Раздел 1'!P867</f>
        <v>177972.3</v>
      </c>
      <c r="D867" s="66"/>
      <c r="E867" s="66"/>
      <c r="F867" s="66"/>
      <c r="G867" s="66"/>
      <c r="H867" s="66"/>
      <c r="I867" s="66"/>
      <c r="J867" s="133"/>
      <c r="K867" s="133"/>
      <c r="L867" s="66"/>
      <c r="M867" s="66"/>
      <c r="N867" s="66"/>
      <c r="O867" s="66"/>
      <c r="P867" s="66"/>
      <c r="Q867" s="66"/>
      <c r="R867" s="66"/>
      <c r="S867" s="133"/>
      <c r="T867" s="66">
        <v>177972.3</v>
      </c>
      <c r="U867" s="66"/>
      <c r="V867" s="61">
        <v>2021</v>
      </c>
    </row>
    <row r="868" spans="1:56" s="2" customFormat="1" ht="12.75" customHeight="1" x14ac:dyDescent="0.2">
      <c r="A868" s="61">
        <f t="shared" si="84"/>
        <v>27</v>
      </c>
      <c r="B868" s="64" t="s">
        <v>843</v>
      </c>
      <c r="C868" s="66">
        <f>'Раздел 1'!P868</f>
        <v>175707.2</v>
      </c>
      <c r="D868" s="66"/>
      <c r="E868" s="66"/>
      <c r="F868" s="66"/>
      <c r="G868" s="66"/>
      <c r="H868" s="66"/>
      <c r="I868" s="66"/>
      <c r="J868" s="133"/>
      <c r="K868" s="133"/>
      <c r="L868" s="66"/>
      <c r="M868" s="66"/>
      <c r="N868" s="66"/>
      <c r="O868" s="66"/>
      <c r="P868" s="66"/>
      <c r="Q868" s="66"/>
      <c r="R868" s="66"/>
      <c r="S868" s="133"/>
      <c r="T868" s="66">
        <v>175707.2</v>
      </c>
      <c r="U868" s="66"/>
      <c r="V868" s="61">
        <v>2021</v>
      </c>
    </row>
    <row r="869" spans="1:56" s="2" customFormat="1" ht="12.75" customHeight="1" x14ac:dyDescent="0.2">
      <c r="A869" s="61">
        <f t="shared" si="84"/>
        <v>28</v>
      </c>
      <c r="B869" s="64" t="s">
        <v>845</v>
      </c>
      <c r="C869" s="66">
        <f>'Раздел 1'!P869</f>
        <v>19968.03</v>
      </c>
      <c r="D869" s="66"/>
      <c r="E869" s="66"/>
      <c r="F869" s="66"/>
      <c r="G869" s="66"/>
      <c r="H869" s="66"/>
      <c r="I869" s="66"/>
      <c r="J869" s="133"/>
      <c r="K869" s="133"/>
      <c r="L869" s="66"/>
      <c r="M869" s="66"/>
      <c r="N869" s="66"/>
      <c r="O869" s="66"/>
      <c r="P869" s="66"/>
      <c r="Q869" s="66"/>
      <c r="R869" s="66"/>
      <c r="S869" s="133"/>
      <c r="T869" s="66">
        <v>19968.03</v>
      </c>
      <c r="U869" s="66"/>
      <c r="V869" s="61">
        <v>2021</v>
      </c>
    </row>
    <row r="870" spans="1:56" s="2" customFormat="1" ht="12.75" customHeight="1" x14ac:dyDescent="0.2">
      <c r="A870" s="61">
        <f t="shared" si="84"/>
        <v>29</v>
      </c>
      <c r="B870" s="64" t="s">
        <v>846</v>
      </c>
      <c r="C870" s="66">
        <f>'Раздел 1'!P870</f>
        <v>20043.650000000001</v>
      </c>
      <c r="D870" s="66"/>
      <c r="E870" s="66"/>
      <c r="F870" s="66"/>
      <c r="G870" s="66"/>
      <c r="H870" s="66"/>
      <c r="I870" s="66"/>
      <c r="J870" s="133"/>
      <c r="K870" s="133"/>
      <c r="L870" s="66"/>
      <c r="M870" s="66"/>
      <c r="N870" s="66"/>
      <c r="O870" s="66"/>
      <c r="P870" s="66"/>
      <c r="Q870" s="66"/>
      <c r="R870" s="66"/>
      <c r="S870" s="133"/>
      <c r="T870" s="66">
        <v>20043.650000000001</v>
      </c>
      <c r="U870" s="66"/>
      <c r="V870" s="61">
        <v>2021</v>
      </c>
    </row>
    <row r="871" spans="1:56" s="2" customFormat="1" ht="12.75" customHeight="1" x14ac:dyDescent="0.2">
      <c r="A871" s="61">
        <f t="shared" si="84"/>
        <v>30</v>
      </c>
      <c r="B871" s="64" t="s">
        <v>847</v>
      </c>
      <c r="C871" s="66">
        <f>'Раздел 1'!P871</f>
        <v>32830.33</v>
      </c>
      <c r="D871" s="66"/>
      <c r="E871" s="66"/>
      <c r="F871" s="66"/>
      <c r="G871" s="66"/>
      <c r="H871" s="66"/>
      <c r="I871" s="66"/>
      <c r="J871" s="133"/>
      <c r="K871" s="133"/>
      <c r="L871" s="66"/>
      <c r="M871" s="66"/>
      <c r="N871" s="66"/>
      <c r="O871" s="66"/>
      <c r="P871" s="66"/>
      <c r="Q871" s="66"/>
      <c r="R871" s="66"/>
      <c r="S871" s="133"/>
      <c r="T871" s="66">
        <v>32830.33</v>
      </c>
      <c r="U871" s="66"/>
      <c r="V871" s="61">
        <v>2021</v>
      </c>
    </row>
    <row r="872" spans="1:56" s="2" customFormat="1" ht="12.75" customHeight="1" x14ac:dyDescent="0.2">
      <c r="A872" s="61">
        <f t="shared" si="84"/>
        <v>31</v>
      </c>
      <c r="B872" s="64" t="s">
        <v>848</v>
      </c>
      <c r="C872" s="66">
        <f>'Раздел 1'!P872</f>
        <v>31262.17</v>
      </c>
      <c r="D872" s="66"/>
      <c r="E872" s="66"/>
      <c r="F872" s="66"/>
      <c r="G872" s="66"/>
      <c r="H872" s="66"/>
      <c r="I872" s="66"/>
      <c r="J872" s="133"/>
      <c r="K872" s="133"/>
      <c r="L872" s="66"/>
      <c r="M872" s="66"/>
      <c r="N872" s="66"/>
      <c r="O872" s="66"/>
      <c r="P872" s="66"/>
      <c r="Q872" s="66"/>
      <c r="R872" s="66"/>
      <c r="S872" s="133"/>
      <c r="T872" s="66">
        <v>31262.17</v>
      </c>
      <c r="U872" s="66"/>
      <c r="V872" s="61">
        <v>2021</v>
      </c>
    </row>
    <row r="873" spans="1:56" s="130" customFormat="1" ht="12.75" customHeight="1" x14ac:dyDescent="0.2">
      <c r="A873" s="245" t="s">
        <v>849</v>
      </c>
      <c r="B873" s="245"/>
      <c r="C873" s="50">
        <f t="shared" ref="C873:U873" si="85">SUM(C842:C872)</f>
        <v>7926053.1815357022</v>
      </c>
      <c r="D873" s="50">
        <f t="shared" si="85"/>
        <v>0</v>
      </c>
      <c r="E873" s="50">
        <f t="shared" si="85"/>
        <v>0</v>
      </c>
      <c r="F873" s="50">
        <f t="shared" si="85"/>
        <v>0</v>
      </c>
      <c r="G873" s="50">
        <f t="shared" si="85"/>
        <v>0</v>
      </c>
      <c r="H873" s="50">
        <f t="shared" si="85"/>
        <v>0</v>
      </c>
      <c r="I873" s="50">
        <f t="shared" si="85"/>
        <v>0</v>
      </c>
      <c r="J873" s="50">
        <f t="shared" si="85"/>
        <v>0</v>
      </c>
      <c r="K873" s="50">
        <f t="shared" si="85"/>
        <v>0</v>
      </c>
      <c r="L873" s="50">
        <f t="shared" si="85"/>
        <v>0</v>
      </c>
      <c r="M873" s="50">
        <f t="shared" si="85"/>
        <v>0</v>
      </c>
      <c r="N873" s="50">
        <f t="shared" si="85"/>
        <v>0</v>
      </c>
      <c r="O873" s="50">
        <f t="shared" si="85"/>
        <v>0</v>
      </c>
      <c r="P873" s="50">
        <f t="shared" si="85"/>
        <v>0</v>
      </c>
      <c r="Q873" s="50">
        <f t="shared" si="85"/>
        <v>0</v>
      </c>
      <c r="R873" s="50">
        <f t="shared" si="85"/>
        <v>0</v>
      </c>
      <c r="S873" s="50">
        <f t="shared" si="85"/>
        <v>0</v>
      </c>
      <c r="T873" s="50">
        <f t="shared" si="85"/>
        <v>7926053.1815357022</v>
      </c>
      <c r="U873" s="50">
        <f t="shared" si="85"/>
        <v>0</v>
      </c>
      <c r="V873" s="45"/>
      <c r="W873" s="81"/>
      <c r="X873" s="81"/>
      <c r="Y873" s="81"/>
      <c r="Z873" s="81"/>
      <c r="AA873" s="81"/>
      <c r="AB873" s="81"/>
      <c r="AC873" s="81"/>
      <c r="AD873" s="81"/>
      <c r="AE873" s="81"/>
      <c r="AF873" s="81"/>
      <c r="AG873" s="81"/>
      <c r="AH873" s="81"/>
      <c r="AI873" s="81"/>
      <c r="AJ873" s="81"/>
      <c r="AK873" s="81"/>
      <c r="AL873" s="81"/>
      <c r="AM873" s="81"/>
      <c r="AN873" s="81"/>
      <c r="AO873" s="81"/>
      <c r="AP873" s="81"/>
      <c r="AQ873" s="81"/>
      <c r="AR873" s="81"/>
      <c r="AS873" s="81"/>
      <c r="AT873" s="81"/>
      <c r="AU873" s="81"/>
      <c r="AV873" s="81"/>
      <c r="AW873" s="81"/>
      <c r="AX873" s="81"/>
      <c r="AY873" s="81"/>
      <c r="AZ873" s="81"/>
      <c r="BA873" s="81"/>
      <c r="BB873" s="81"/>
      <c r="BC873" s="81"/>
      <c r="BD873" s="81"/>
    </row>
    <row r="874" spans="1:56" s="131" customFormat="1" ht="12.75" customHeight="1" x14ac:dyDescent="0.2">
      <c r="A874" s="244" t="s">
        <v>850</v>
      </c>
      <c r="B874" s="244"/>
      <c r="C874" s="30">
        <f t="shared" ref="C874:T874" si="86">C810+C841+C873</f>
        <v>159145766.30274972</v>
      </c>
      <c r="D874" s="30">
        <f t="shared" si="86"/>
        <v>8656215.8520400021</v>
      </c>
      <c r="E874" s="30">
        <f t="shared" si="86"/>
        <v>17844126.298599999</v>
      </c>
      <c r="F874" s="30">
        <f t="shared" si="86"/>
        <v>684699</v>
      </c>
      <c r="G874" s="30">
        <f t="shared" si="86"/>
        <v>8063658.1003199993</v>
      </c>
      <c r="H874" s="30">
        <f t="shared" si="86"/>
        <v>1526312.0172000001</v>
      </c>
      <c r="I874" s="30">
        <f t="shared" si="86"/>
        <v>5473865.8986000009</v>
      </c>
      <c r="J874" s="30">
        <f t="shared" si="86"/>
        <v>0</v>
      </c>
      <c r="K874" s="30">
        <f t="shared" si="86"/>
        <v>0</v>
      </c>
      <c r="L874" s="30">
        <f t="shared" si="86"/>
        <v>8292.7000000000007</v>
      </c>
      <c r="M874" s="30">
        <f t="shared" si="86"/>
        <v>55239285.042999998</v>
      </c>
      <c r="N874" s="30">
        <f t="shared" si="86"/>
        <v>2117</v>
      </c>
      <c r="O874" s="30">
        <f t="shared" si="86"/>
        <v>1048088.51516</v>
      </c>
      <c r="P874" s="30">
        <f t="shared" si="86"/>
        <v>14956.500000000004</v>
      </c>
      <c r="Q874" s="30">
        <f t="shared" si="86"/>
        <v>35235518.043690667</v>
      </c>
      <c r="R874" s="30">
        <f t="shared" si="86"/>
        <v>9439060.1985999998</v>
      </c>
      <c r="S874" s="30">
        <f t="shared" si="86"/>
        <v>0</v>
      </c>
      <c r="T874" s="30">
        <f t="shared" si="86"/>
        <v>13012275.698695701</v>
      </c>
      <c r="U874" s="30">
        <f>0.0214*(D874+E874+F874+G874+H874+I874+M874+O874+R874)</f>
        <v>2310671.6537633277</v>
      </c>
      <c r="V874" s="29"/>
      <c r="W874" s="81"/>
      <c r="X874" s="81"/>
      <c r="Y874" s="81"/>
      <c r="Z874" s="81"/>
      <c r="AA874" s="81"/>
      <c r="AB874" s="81"/>
      <c r="AC874" s="81"/>
      <c r="AD874" s="81"/>
      <c r="AE874" s="81"/>
      <c r="AF874" s="81"/>
      <c r="AG874" s="81"/>
      <c r="AH874" s="81"/>
      <c r="AI874" s="81"/>
      <c r="AJ874" s="81"/>
      <c r="AK874" s="81"/>
      <c r="AL874" s="81"/>
      <c r="AM874" s="81"/>
      <c r="AN874" s="81"/>
      <c r="AO874" s="81"/>
      <c r="AP874" s="81"/>
      <c r="AQ874" s="81"/>
      <c r="AR874" s="81"/>
      <c r="AS874" s="81"/>
      <c r="AT874" s="81"/>
      <c r="AU874" s="81"/>
      <c r="AV874" s="81"/>
      <c r="AW874" s="81"/>
      <c r="AX874" s="81"/>
      <c r="AY874" s="81"/>
      <c r="AZ874" s="81"/>
      <c r="BA874" s="81"/>
      <c r="BB874" s="81"/>
      <c r="BC874" s="81"/>
      <c r="BD874" s="81"/>
    </row>
    <row r="875" spans="1:56" s="2" customFormat="1" ht="12.75" customHeight="1" x14ac:dyDescent="0.2">
      <c r="A875" s="256" t="s">
        <v>851</v>
      </c>
      <c r="B875" s="256"/>
      <c r="C875" s="66"/>
      <c r="D875" s="67"/>
      <c r="E875" s="67"/>
      <c r="F875" s="67"/>
      <c r="G875" s="67"/>
      <c r="H875" s="67"/>
      <c r="I875" s="67"/>
      <c r="J875" s="133"/>
      <c r="K875" s="133"/>
      <c r="L875" s="66"/>
      <c r="M875" s="67"/>
      <c r="N875" s="67"/>
      <c r="O875" s="66"/>
      <c r="P875" s="67"/>
      <c r="Q875" s="67"/>
      <c r="R875" s="67"/>
      <c r="S875" s="133"/>
      <c r="T875" s="66"/>
      <c r="U875" s="67"/>
      <c r="V875" s="61"/>
    </row>
    <row r="876" spans="1:56" s="2" customFormat="1" ht="12.75" customHeight="1" x14ac:dyDescent="0.2">
      <c r="A876" s="61">
        <v>1</v>
      </c>
      <c r="B876" s="64" t="s">
        <v>966</v>
      </c>
      <c r="C876" s="66">
        <f>'Раздел 1'!P876</f>
        <v>118367.7588</v>
      </c>
      <c r="D876" s="66"/>
      <c r="E876" s="66"/>
      <c r="F876" s="66"/>
      <c r="G876" s="66"/>
      <c r="H876" s="66"/>
      <c r="I876" s="66"/>
      <c r="J876" s="66"/>
      <c r="K876" s="66"/>
      <c r="L876" s="66"/>
      <c r="M876" s="66"/>
      <c r="N876" s="66"/>
      <c r="O876" s="66"/>
      <c r="P876" s="66"/>
      <c r="Q876" s="66"/>
      <c r="R876" s="66"/>
      <c r="S876" s="66"/>
      <c r="T876" s="66">
        <v>118367.7588</v>
      </c>
      <c r="U876" s="66"/>
      <c r="V876" s="61">
        <v>2019</v>
      </c>
    </row>
    <row r="877" spans="1:56" s="2" customFormat="1" ht="12.75" customHeight="1" x14ac:dyDescent="0.2">
      <c r="A877" s="61">
        <v>2</v>
      </c>
      <c r="B877" s="64" t="s">
        <v>854</v>
      </c>
      <c r="C877" s="66">
        <f>'Раздел 1'!P877</f>
        <v>20229</v>
      </c>
      <c r="D877" s="66"/>
      <c r="E877" s="66"/>
      <c r="F877" s="66"/>
      <c r="G877" s="66"/>
      <c r="H877" s="66"/>
      <c r="I877" s="66"/>
      <c r="J877" s="66"/>
      <c r="K877" s="66"/>
      <c r="L877" s="66"/>
      <c r="M877" s="66"/>
      <c r="N877" s="66"/>
      <c r="O877" s="66"/>
      <c r="P877" s="66"/>
      <c r="Q877" s="66"/>
      <c r="R877" s="66"/>
      <c r="S877" s="66"/>
      <c r="T877" s="66">
        <v>20229</v>
      </c>
      <c r="U877" s="66"/>
      <c r="V877" s="61">
        <v>2019</v>
      </c>
    </row>
    <row r="878" spans="1:56" s="2" customFormat="1" ht="12.75" customHeight="1" x14ac:dyDescent="0.2">
      <c r="A878" s="61">
        <v>3</v>
      </c>
      <c r="B878" s="64" t="s">
        <v>855</v>
      </c>
      <c r="C878" s="66">
        <f>'Раздел 1'!P878</f>
        <v>21264</v>
      </c>
      <c r="D878" s="66"/>
      <c r="E878" s="66"/>
      <c r="F878" s="66"/>
      <c r="G878" s="66"/>
      <c r="H878" s="66"/>
      <c r="I878" s="66"/>
      <c r="J878" s="66"/>
      <c r="K878" s="66"/>
      <c r="L878" s="66"/>
      <c r="M878" s="66"/>
      <c r="N878" s="66"/>
      <c r="O878" s="66"/>
      <c r="P878" s="66"/>
      <c r="Q878" s="66"/>
      <c r="R878" s="66"/>
      <c r="S878" s="66"/>
      <c r="T878" s="66">
        <v>21264</v>
      </c>
      <c r="U878" s="66"/>
      <c r="V878" s="61">
        <v>2019</v>
      </c>
    </row>
    <row r="879" spans="1:56" s="2" customFormat="1" ht="12.75" customHeight="1" x14ac:dyDescent="0.2">
      <c r="A879" s="61">
        <v>4</v>
      </c>
      <c r="B879" s="64" t="s">
        <v>967</v>
      </c>
      <c r="C879" s="66">
        <f>'Раздел 1'!P879</f>
        <v>71059.490000000005</v>
      </c>
      <c r="D879" s="66"/>
      <c r="E879" s="66"/>
      <c r="F879" s="66"/>
      <c r="G879" s="66"/>
      <c r="H879" s="66"/>
      <c r="I879" s="66"/>
      <c r="J879" s="66"/>
      <c r="K879" s="66"/>
      <c r="L879" s="66"/>
      <c r="M879" s="66"/>
      <c r="N879" s="66"/>
      <c r="O879" s="66"/>
      <c r="P879" s="66"/>
      <c r="Q879" s="66"/>
      <c r="R879" s="66"/>
      <c r="S879" s="66"/>
      <c r="T879" s="66">
        <v>71059.490000000005</v>
      </c>
      <c r="U879" s="66"/>
      <c r="V879" s="61">
        <v>2019</v>
      </c>
    </row>
    <row r="880" spans="1:56" s="2" customFormat="1" ht="12.75" customHeight="1" x14ac:dyDescent="0.2">
      <c r="A880" s="61">
        <v>5</v>
      </c>
      <c r="B880" s="64" t="s">
        <v>968</v>
      </c>
      <c r="C880" s="66">
        <f>'Раздел 1'!P880</f>
        <v>56336.32</v>
      </c>
      <c r="D880" s="66"/>
      <c r="E880" s="66"/>
      <c r="F880" s="66"/>
      <c r="G880" s="66"/>
      <c r="H880" s="66"/>
      <c r="I880" s="66"/>
      <c r="J880" s="66"/>
      <c r="K880" s="66"/>
      <c r="L880" s="66"/>
      <c r="M880" s="66"/>
      <c r="N880" s="66"/>
      <c r="O880" s="66"/>
      <c r="P880" s="66"/>
      <c r="Q880" s="66"/>
      <c r="R880" s="66"/>
      <c r="S880" s="66"/>
      <c r="T880" s="66">
        <v>56336.32</v>
      </c>
      <c r="U880" s="66"/>
      <c r="V880" s="61">
        <v>2019</v>
      </c>
    </row>
    <row r="881" spans="1:22" s="2" customFormat="1" ht="12.75" customHeight="1" x14ac:dyDescent="0.2">
      <c r="A881" s="61">
        <v>6</v>
      </c>
      <c r="B881" s="64" t="s">
        <v>858</v>
      </c>
      <c r="C881" s="66">
        <f>'Раздел 1'!P881</f>
        <v>41281</v>
      </c>
      <c r="D881" s="66"/>
      <c r="E881" s="66"/>
      <c r="F881" s="66"/>
      <c r="G881" s="66"/>
      <c r="H881" s="66"/>
      <c r="I881" s="66"/>
      <c r="J881" s="66"/>
      <c r="K881" s="66"/>
      <c r="L881" s="66"/>
      <c r="M881" s="66"/>
      <c r="N881" s="66"/>
      <c r="O881" s="66"/>
      <c r="P881" s="66"/>
      <c r="Q881" s="66"/>
      <c r="R881" s="66"/>
      <c r="S881" s="66"/>
      <c r="T881" s="66">
        <v>41281</v>
      </c>
      <c r="U881" s="66"/>
      <c r="V881" s="61">
        <v>2019</v>
      </c>
    </row>
    <row r="882" spans="1:22" s="2" customFormat="1" ht="12.75" customHeight="1" x14ac:dyDescent="0.2">
      <c r="A882" s="61">
        <v>7</v>
      </c>
      <c r="B882" s="64" t="s">
        <v>969</v>
      </c>
      <c r="C882" s="66">
        <f>'Раздел 1'!P882</f>
        <v>38796</v>
      </c>
      <c r="D882" s="66"/>
      <c r="E882" s="66"/>
      <c r="F882" s="66"/>
      <c r="G882" s="66"/>
      <c r="H882" s="66"/>
      <c r="I882" s="66"/>
      <c r="J882" s="66"/>
      <c r="K882" s="66"/>
      <c r="L882" s="66"/>
      <c r="M882" s="66"/>
      <c r="N882" s="66"/>
      <c r="O882" s="66"/>
      <c r="P882" s="66"/>
      <c r="Q882" s="66"/>
      <c r="R882" s="66"/>
      <c r="S882" s="66"/>
      <c r="T882" s="66">
        <v>38796</v>
      </c>
      <c r="U882" s="66"/>
      <c r="V882" s="61">
        <v>2019</v>
      </c>
    </row>
    <row r="883" spans="1:22" s="2" customFormat="1" ht="12.75" customHeight="1" x14ac:dyDescent="0.2">
      <c r="A883" s="61">
        <v>8</v>
      </c>
      <c r="B883" s="64" t="s">
        <v>970</v>
      </c>
      <c r="C883" s="66">
        <f>'Раздел 1'!P883</f>
        <v>454088.23</v>
      </c>
      <c r="D883" s="66"/>
      <c r="E883" s="66"/>
      <c r="F883" s="66"/>
      <c r="G883" s="66"/>
      <c r="H883" s="66"/>
      <c r="I883" s="66"/>
      <c r="J883" s="66"/>
      <c r="K883" s="66"/>
      <c r="L883" s="66"/>
      <c r="M883" s="66"/>
      <c r="N883" s="66"/>
      <c r="O883" s="66"/>
      <c r="P883" s="66"/>
      <c r="Q883" s="66"/>
      <c r="R883" s="66"/>
      <c r="S883" s="66"/>
      <c r="T883" s="66">
        <v>454088.23</v>
      </c>
      <c r="U883" s="66"/>
      <c r="V883" s="61">
        <v>2019</v>
      </c>
    </row>
    <row r="884" spans="1:22" s="2" customFormat="1" ht="12.75" customHeight="1" x14ac:dyDescent="0.2">
      <c r="A884" s="61">
        <v>9</v>
      </c>
      <c r="B884" s="64" t="s">
        <v>971</v>
      </c>
      <c r="C884" s="66">
        <f>'Раздел 1'!P884</f>
        <v>58278</v>
      </c>
      <c r="D884" s="66"/>
      <c r="E884" s="66"/>
      <c r="F884" s="66"/>
      <c r="G884" s="66"/>
      <c r="H884" s="66"/>
      <c r="I884" s="66"/>
      <c r="J884" s="66"/>
      <c r="K884" s="66"/>
      <c r="L884" s="66"/>
      <c r="M884" s="66"/>
      <c r="N884" s="66"/>
      <c r="O884" s="66"/>
      <c r="P884" s="66"/>
      <c r="Q884" s="66"/>
      <c r="R884" s="66"/>
      <c r="S884" s="66"/>
      <c r="T884" s="66">
        <v>58278</v>
      </c>
      <c r="U884" s="66"/>
      <c r="V884" s="61">
        <v>2019</v>
      </c>
    </row>
    <row r="885" spans="1:22" s="2" customFormat="1" ht="12.75" customHeight="1" x14ac:dyDescent="0.2">
      <c r="A885" s="61">
        <v>10</v>
      </c>
      <c r="B885" s="64" t="s">
        <v>972</v>
      </c>
      <c r="C885" s="66">
        <f>'Раздел 1'!P885</f>
        <v>111216.5082</v>
      </c>
      <c r="D885" s="66"/>
      <c r="E885" s="66"/>
      <c r="F885" s="66"/>
      <c r="G885" s="66"/>
      <c r="H885" s="66"/>
      <c r="I885" s="66"/>
      <c r="J885" s="66"/>
      <c r="K885" s="66"/>
      <c r="L885" s="66"/>
      <c r="M885" s="66"/>
      <c r="N885" s="66"/>
      <c r="O885" s="66"/>
      <c r="P885" s="66"/>
      <c r="Q885" s="66"/>
      <c r="R885" s="66"/>
      <c r="S885" s="66"/>
      <c r="T885" s="66">
        <v>111216.5082</v>
      </c>
      <c r="U885" s="66"/>
      <c r="V885" s="61">
        <v>2019</v>
      </c>
    </row>
    <row r="886" spans="1:22" s="2" customFormat="1" ht="12.75" customHeight="1" x14ac:dyDescent="0.2">
      <c r="A886" s="61">
        <v>11</v>
      </c>
      <c r="B886" s="64" t="s">
        <v>973</v>
      </c>
      <c r="C886" s="66">
        <f>'Раздел 1'!P886</f>
        <v>130858.1784</v>
      </c>
      <c r="D886" s="66"/>
      <c r="E886" s="66"/>
      <c r="F886" s="66"/>
      <c r="G886" s="66"/>
      <c r="H886" s="66"/>
      <c r="I886" s="66"/>
      <c r="J886" s="66"/>
      <c r="K886" s="66"/>
      <c r="L886" s="66"/>
      <c r="M886" s="66"/>
      <c r="N886" s="66"/>
      <c r="O886" s="66"/>
      <c r="P886" s="66"/>
      <c r="Q886" s="66"/>
      <c r="R886" s="66"/>
      <c r="S886" s="66"/>
      <c r="T886" s="66">
        <v>130858.1784</v>
      </c>
      <c r="U886" s="66"/>
      <c r="V886" s="61">
        <v>2019</v>
      </c>
    </row>
    <row r="887" spans="1:22" s="2" customFormat="1" ht="14.25" customHeight="1" x14ac:dyDescent="0.2">
      <c r="A887" s="61">
        <v>12</v>
      </c>
      <c r="B887" s="64" t="s">
        <v>974</v>
      </c>
      <c r="C887" s="66">
        <f>'Раздел 1'!P887</f>
        <v>157101.003</v>
      </c>
      <c r="D887" s="66"/>
      <c r="E887" s="66"/>
      <c r="F887" s="66"/>
      <c r="G887" s="66"/>
      <c r="H887" s="66"/>
      <c r="I887" s="66"/>
      <c r="J887" s="66"/>
      <c r="K887" s="66"/>
      <c r="L887" s="66"/>
      <c r="M887" s="66"/>
      <c r="N887" s="66"/>
      <c r="O887" s="66"/>
      <c r="P887" s="66"/>
      <c r="Q887" s="66"/>
      <c r="R887" s="66"/>
      <c r="S887" s="66"/>
      <c r="T887" s="66">
        <v>157101.003</v>
      </c>
      <c r="U887" s="66"/>
      <c r="V887" s="61">
        <v>2019</v>
      </c>
    </row>
    <row r="888" spans="1:22" s="2" customFormat="1" ht="12.75" customHeight="1" x14ac:dyDescent="0.2">
      <c r="A888" s="61">
        <v>13</v>
      </c>
      <c r="B888" s="64" t="s">
        <v>975</v>
      </c>
      <c r="C888" s="66">
        <f>'Раздел 1'!P888</f>
        <v>333390.65999999997</v>
      </c>
      <c r="D888" s="66"/>
      <c r="E888" s="66"/>
      <c r="F888" s="66"/>
      <c r="G888" s="66"/>
      <c r="H888" s="66"/>
      <c r="I888" s="66"/>
      <c r="J888" s="66"/>
      <c r="K888" s="66"/>
      <c r="L888" s="66"/>
      <c r="M888" s="66"/>
      <c r="N888" s="66"/>
      <c r="O888" s="66"/>
      <c r="P888" s="66"/>
      <c r="Q888" s="66"/>
      <c r="R888" s="66"/>
      <c r="S888" s="66"/>
      <c r="T888" s="66">
        <v>333390.65999999997</v>
      </c>
      <c r="U888" s="66"/>
      <c r="V888" s="61">
        <v>2019</v>
      </c>
    </row>
    <row r="889" spans="1:22" s="2" customFormat="1" ht="18.75" customHeight="1" x14ac:dyDescent="0.2">
      <c r="A889" s="61">
        <v>14</v>
      </c>
      <c r="B889" s="64" t="s">
        <v>866</v>
      </c>
      <c r="C889" s="66">
        <f>'Раздел 1'!P889</f>
        <v>118872</v>
      </c>
      <c r="D889" s="66"/>
      <c r="E889" s="66"/>
      <c r="F889" s="66"/>
      <c r="G889" s="66"/>
      <c r="H889" s="66"/>
      <c r="I889" s="66"/>
      <c r="J889" s="66"/>
      <c r="K889" s="66"/>
      <c r="L889" s="66"/>
      <c r="M889" s="66"/>
      <c r="N889" s="66"/>
      <c r="O889" s="66"/>
      <c r="P889" s="66"/>
      <c r="Q889" s="66"/>
      <c r="R889" s="66"/>
      <c r="S889" s="66"/>
      <c r="T889" s="66">
        <v>118872</v>
      </c>
      <c r="U889" s="66"/>
      <c r="V889" s="61">
        <v>2019</v>
      </c>
    </row>
    <row r="890" spans="1:22" s="2" customFormat="1" ht="12.75" customHeight="1" x14ac:dyDescent="0.2">
      <c r="A890" s="61">
        <v>15</v>
      </c>
      <c r="B890" s="64" t="s">
        <v>867</v>
      </c>
      <c r="C890" s="66">
        <f>'Раздел 1'!P890</f>
        <v>119403.23</v>
      </c>
      <c r="D890" s="66"/>
      <c r="E890" s="66"/>
      <c r="F890" s="66"/>
      <c r="G890" s="66"/>
      <c r="H890" s="66"/>
      <c r="I890" s="66"/>
      <c r="J890" s="66"/>
      <c r="K890" s="66"/>
      <c r="L890" s="66"/>
      <c r="M890" s="66"/>
      <c r="N890" s="66"/>
      <c r="O890" s="66"/>
      <c r="P890" s="66"/>
      <c r="Q890" s="66"/>
      <c r="R890" s="66"/>
      <c r="S890" s="66"/>
      <c r="T890" s="66">
        <v>119403.23</v>
      </c>
      <c r="U890" s="66"/>
      <c r="V890" s="61">
        <v>2019</v>
      </c>
    </row>
    <row r="891" spans="1:22" s="2" customFormat="1" ht="12.75" customHeight="1" x14ac:dyDescent="0.2">
      <c r="A891" s="61">
        <v>16</v>
      </c>
      <c r="B891" s="64" t="s">
        <v>868</v>
      </c>
      <c r="C891" s="66">
        <f>'Раздел 1'!P891</f>
        <v>881280</v>
      </c>
      <c r="D891" s="66">
        <f>C891*0.07</f>
        <v>61689.600000000006</v>
      </c>
      <c r="E891" s="66"/>
      <c r="F891" s="66"/>
      <c r="G891" s="66"/>
      <c r="H891" s="66"/>
      <c r="I891" s="66"/>
      <c r="J891" s="66"/>
      <c r="K891" s="66"/>
      <c r="L891" s="66">
        <v>369</v>
      </c>
      <c r="M891" s="66">
        <f>0.25*C891</f>
        <v>220320</v>
      </c>
      <c r="N891" s="66">
        <v>78.5</v>
      </c>
      <c r="O891" s="66">
        <v>51819.264000000003</v>
      </c>
      <c r="P891" s="66">
        <v>335.56</v>
      </c>
      <c r="Q891" s="66">
        <f>C891-D891-E891-G891-I891-M891-O891-R891-T891-U891</f>
        <v>495300.22871040006</v>
      </c>
      <c r="R891" s="66">
        <f>0.05*C891</f>
        <v>44064</v>
      </c>
      <c r="S891" s="66"/>
      <c r="T891" s="66"/>
      <c r="U891" s="66">
        <f>0.0214*(D891+E891+F891+G891+H891+I891+M891+O891+R891)</f>
        <v>8086.9072895999998</v>
      </c>
      <c r="V891" s="61">
        <v>2019</v>
      </c>
    </row>
    <row r="892" spans="1:22" s="2" customFormat="1" ht="12.75" customHeight="1" x14ac:dyDescent="0.2">
      <c r="A892" s="61">
        <v>17</v>
      </c>
      <c r="B892" s="64" t="s">
        <v>869</v>
      </c>
      <c r="C892" s="66">
        <f>'Раздел 1'!P892</f>
        <v>510000</v>
      </c>
      <c r="D892" s="66">
        <f>C892*0.07</f>
        <v>35700</v>
      </c>
      <c r="E892" s="66"/>
      <c r="F892" s="66"/>
      <c r="G892" s="66"/>
      <c r="H892" s="66"/>
      <c r="I892" s="66"/>
      <c r="J892" s="66"/>
      <c r="K892" s="66"/>
      <c r="L892" s="66">
        <v>369</v>
      </c>
      <c r="M892" s="66">
        <f>0.25*C892</f>
        <v>127500</v>
      </c>
      <c r="N892" s="66"/>
      <c r="O892" s="66"/>
      <c r="P892" s="66">
        <v>335.56</v>
      </c>
      <c r="Q892" s="66">
        <f>C892-D892-E892-G892-I892-M892-O892-R892-T892-U892</f>
        <v>317261.82</v>
      </c>
      <c r="R892" s="66">
        <f>0.05*C892</f>
        <v>25500</v>
      </c>
      <c r="S892" s="66"/>
      <c r="T892" s="66"/>
      <c r="U892" s="66">
        <f>0.0214*(D892+E892+F892+G892+H892+I892+M892+O892+R892)</f>
        <v>4038.18</v>
      </c>
      <c r="V892" s="61">
        <v>2019</v>
      </c>
    </row>
    <row r="893" spans="1:22" s="2" customFormat="1" ht="12.75" customHeight="1" x14ac:dyDescent="0.2">
      <c r="A893" s="61">
        <v>18</v>
      </c>
      <c r="B893" s="64" t="s">
        <v>870</v>
      </c>
      <c r="C893" s="66">
        <f>'Раздел 1'!P893</f>
        <v>2525184</v>
      </c>
      <c r="D893" s="66">
        <f>C893*0.07</f>
        <v>176762.88</v>
      </c>
      <c r="E893" s="66">
        <v>123734.016</v>
      </c>
      <c r="F893" s="66"/>
      <c r="G893" s="66">
        <v>173227.62239999999</v>
      </c>
      <c r="H893" s="66"/>
      <c r="I893" s="66">
        <v>74240.409599999999</v>
      </c>
      <c r="J893" s="66"/>
      <c r="K893" s="66"/>
      <c r="L893" s="66">
        <v>369</v>
      </c>
      <c r="M893" s="66">
        <f>0.25*C893</f>
        <v>631296</v>
      </c>
      <c r="N893" s="66">
        <v>220.16</v>
      </c>
      <c r="O893" s="66">
        <v>123734.016</v>
      </c>
      <c r="P893" s="66">
        <v>335.56</v>
      </c>
      <c r="Q893" s="66">
        <f>C893-D893-E893-G893-I893-M893-O893-R893-U893</f>
        <v>1065343.8173184004</v>
      </c>
      <c r="R893" s="66">
        <f>0.05*C893</f>
        <v>126259.20000000001</v>
      </c>
      <c r="S893" s="66"/>
      <c r="T893" s="66"/>
      <c r="U893" s="66">
        <f>0.0214*(D893+E893+F893+G893+H893+I893+M893+O893+R893)</f>
        <v>30586.038681599995</v>
      </c>
      <c r="V893" s="61">
        <v>2019</v>
      </c>
    </row>
    <row r="894" spans="1:22" s="2" customFormat="1" ht="12.75" customHeight="1" x14ac:dyDescent="0.2">
      <c r="A894" s="61">
        <v>19</v>
      </c>
      <c r="B894" s="64" t="s">
        <v>871</v>
      </c>
      <c r="C894" s="66">
        <f>'Раздел 1'!P894</f>
        <v>1284480</v>
      </c>
      <c r="D894" s="66">
        <f>C894*0.07</f>
        <v>89913.600000000006</v>
      </c>
      <c r="E894" s="66"/>
      <c r="F894" s="66"/>
      <c r="G894" s="66">
        <v>88115.327999999994</v>
      </c>
      <c r="H894" s="66"/>
      <c r="I894" s="66">
        <v>50351.616000000002</v>
      </c>
      <c r="J894" s="66"/>
      <c r="K894" s="66"/>
      <c r="L894" s="66">
        <v>369</v>
      </c>
      <c r="M894" s="66">
        <f>0.25*C894</f>
        <v>321120</v>
      </c>
      <c r="N894" s="66">
        <v>33.6</v>
      </c>
      <c r="O894" s="66">
        <v>50351.616000000002</v>
      </c>
      <c r="P894" s="66">
        <v>335.56</v>
      </c>
      <c r="Q894" s="66">
        <f>C894-D894-E894-G894-I894-M894-O894-R894-T894-U894</f>
        <v>606192.61017599993</v>
      </c>
      <c r="R894" s="66">
        <f>0.05*C894</f>
        <v>64224</v>
      </c>
      <c r="S894" s="66"/>
      <c r="T894" s="66"/>
      <c r="U894" s="66">
        <f>0.0214*(D894+E894+F894+G894+H894+I894+M894+O894+R894)</f>
        <v>14211.229824</v>
      </c>
      <c r="V894" s="61">
        <v>2019</v>
      </c>
    </row>
    <row r="895" spans="1:22" s="2" customFormat="1" ht="12.75" customHeight="1" x14ac:dyDescent="0.2">
      <c r="A895" s="61">
        <v>20</v>
      </c>
      <c r="B895" s="64" t="s">
        <v>872</v>
      </c>
      <c r="C895" s="66">
        <f>'Раздел 1'!P895</f>
        <v>2496690</v>
      </c>
      <c r="D895" s="66">
        <f>C895*0.07</f>
        <v>174768.30000000002</v>
      </c>
      <c r="E895" s="66"/>
      <c r="F895" s="66"/>
      <c r="G895" s="66"/>
      <c r="H895" s="66"/>
      <c r="I895" s="66"/>
      <c r="J895" s="66"/>
      <c r="K895" s="66"/>
      <c r="L895" s="66">
        <v>369</v>
      </c>
      <c r="M895" s="66">
        <f>0.25*C895</f>
        <v>624172.5</v>
      </c>
      <c r="N895" s="66"/>
      <c r="O895" s="66"/>
      <c r="P895" s="66">
        <v>335.56</v>
      </c>
      <c r="Q895" s="66">
        <f>C895-D895-E895-G895-I895-M895-O895-R895-T895-U895</f>
        <v>1553145.9085800003</v>
      </c>
      <c r="R895" s="66">
        <f>0.05*C895</f>
        <v>124834.5</v>
      </c>
      <c r="S895" s="66"/>
      <c r="T895" s="66"/>
      <c r="U895" s="66">
        <f>0.0214*(D895+E895+F895+G895+H895+I895+M895+O895+R895)</f>
        <v>19768.791420000001</v>
      </c>
      <c r="V895" s="61">
        <v>2019</v>
      </c>
    </row>
    <row r="896" spans="1:22" s="2" customFormat="1" ht="12.75" customHeight="1" x14ac:dyDescent="0.2">
      <c r="A896" s="61">
        <v>21</v>
      </c>
      <c r="B896" s="64" t="s">
        <v>873</v>
      </c>
      <c r="C896" s="66">
        <f>'Раздел 1'!P896</f>
        <v>95684.38</v>
      </c>
      <c r="D896" s="66"/>
      <c r="E896" s="66"/>
      <c r="F896" s="66"/>
      <c r="G896" s="66"/>
      <c r="H896" s="66"/>
      <c r="I896" s="66"/>
      <c r="J896" s="66"/>
      <c r="K896" s="66"/>
      <c r="L896" s="66"/>
      <c r="M896" s="66"/>
      <c r="N896" s="66"/>
      <c r="O896" s="66"/>
      <c r="P896" s="66"/>
      <c r="Q896" s="66"/>
      <c r="R896" s="66"/>
      <c r="S896" s="66"/>
      <c r="T896" s="66">
        <v>95684.38</v>
      </c>
      <c r="U896" s="66"/>
      <c r="V896" s="61">
        <v>2019</v>
      </c>
    </row>
    <row r="897" spans="1:56" s="2" customFormat="1" ht="12.75" customHeight="1" x14ac:dyDescent="0.2">
      <c r="A897" s="61">
        <v>22</v>
      </c>
      <c r="B897" s="64" t="s">
        <v>976</v>
      </c>
      <c r="C897" s="66">
        <f>'Раздел 1'!P897</f>
        <v>70000</v>
      </c>
      <c r="D897" s="66"/>
      <c r="E897" s="66"/>
      <c r="F897" s="66"/>
      <c r="G897" s="66"/>
      <c r="H897" s="66"/>
      <c r="I897" s="66"/>
      <c r="J897" s="66"/>
      <c r="K897" s="66"/>
      <c r="L897" s="66"/>
      <c r="M897" s="66"/>
      <c r="N897" s="66"/>
      <c r="O897" s="66"/>
      <c r="P897" s="66"/>
      <c r="Q897" s="66"/>
      <c r="R897" s="66"/>
      <c r="S897" s="66"/>
      <c r="T897" s="66">
        <v>70000</v>
      </c>
      <c r="U897" s="66"/>
      <c r="V897" s="61">
        <v>2019</v>
      </c>
    </row>
    <row r="898" spans="1:56" s="130" customFormat="1" ht="12.75" customHeight="1" x14ac:dyDescent="0.2">
      <c r="A898" s="245" t="s">
        <v>875</v>
      </c>
      <c r="B898" s="245"/>
      <c r="C898" s="50">
        <f t="shared" ref="C898:U898" si="87">SUM(C876:C897)</f>
        <v>9713859.7584000006</v>
      </c>
      <c r="D898" s="50">
        <f t="shared" si="87"/>
        <v>538834.38</v>
      </c>
      <c r="E898" s="50">
        <f t="shared" si="87"/>
        <v>123734.016</v>
      </c>
      <c r="F898" s="50">
        <f t="shared" si="87"/>
        <v>0</v>
      </c>
      <c r="G898" s="50">
        <f t="shared" si="87"/>
        <v>261342.95039999997</v>
      </c>
      <c r="H898" s="50">
        <f t="shared" si="87"/>
        <v>0</v>
      </c>
      <c r="I898" s="50">
        <f t="shared" si="87"/>
        <v>124592.02559999999</v>
      </c>
      <c r="J898" s="50">
        <f t="shared" si="87"/>
        <v>0</v>
      </c>
      <c r="K898" s="50">
        <f t="shared" si="87"/>
        <v>0</v>
      </c>
      <c r="L898" s="50">
        <f t="shared" si="87"/>
        <v>1845</v>
      </c>
      <c r="M898" s="50">
        <f t="shared" si="87"/>
        <v>1924408.5</v>
      </c>
      <c r="N898" s="50">
        <f t="shared" si="87"/>
        <v>332.26</v>
      </c>
      <c r="O898" s="50">
        <f t="shared" si="87"/>
        <v>225904.89600000001</v>
      </c>
      <c r="P898" s="50">
        <f t="shared" si="87"/>
        <v>1677.8</v>
      </c>
      <c r="Q898" s="50">
        <f t="shared" si="87"/>
        <v>4037244.3847848009</v>
      </c>
      <c r="R898" s="50">
        <f t="shared" si="87"/>
        <v>384881.7</v>
      </c>
      <c r="S898" s="50">
        <f t="shared" si="87"/>
        <v>0</v>
      </c>
      <c r="T898" s="50">
        <f t="shared" si="87"/>
        <v>2016225.7584000002</v>
      </c>
      <c r="U898" s="50">
        <f t="shared" si="87"/>
        <v>76691.147215200006</v>
      </c>
      <c r="V898" s="45"/>
      <c r="W898" s="81"/>
      <c r="X898" s="81"/>
      <c r="Y898" s="81"/>
      <c r="Z898" s="81"/>
      <c r="AA898" s="81"/>
      <c r="AB898" s="81"/>
      <c r="AC898" s="81"/>
      <c r="AD898" s="81"/>
      <c r="AE898" s="81"/>
      <c r="AF898" s="81"/>
      <c r="AG898" s="81"/>
      <c r="AH898" s="81"/>
      <c r="AI898" s="81"/>
      <c r="AJ898" s="81"/>
      <c r="AK898" s="81"/>
      <c r="AL898" s="81"/>
      <c r="AM898" s="81"/>
      <c r="AN898" s="81"/>
      <c r="AO898" s="81"/>
      <c r="AP898" s="81"/>
      <c r="AQ898" s="81"/>
      <c r="AR898" s="81"/>
      <c r="AS898" s="81"/>
      <c r="AT898" s="81"/>
      <c r="AU898" s="81"/>
      <c r="AV898" s="81"/>
      <c r="AW898" s="81"/>
      <c r="AX898" s="81"/>
      <c r="AY898" s="81"/>
      <c r="AZ898" s="81"/>
      <c r="BA898" s="81"/>
      <c r="BB898" s="81"/>
      <c r="BC898" s="81"/>
      <c r="BD898" s="81"/>
    </row>
    <row r="899" spans="1:56" s="2" customFormat="1" ht="12.75" customHeight="1" x14ac:dyDescent="0.2">
      <c r="A899" s="61">
        <v>1</v>
      </c>
      <c r="B899" s="64" t="s">
        <v>876</v>
      </c>
      <c r="C899" s="66">
        <f t="shared" ref="C899:C920" si="88">D899+E899+F899+G899+H899+I899+K899+M899+O899+Q899+R899+T899+U899+S899</f>
        <v>12813</v>
      </c>
      <c r="D899" s="66"/>
      <c r="E899" s="66"/>
      <c r="F899" s="66"/>
      <c r="G899" s="66"/>
      <c r="H899" s="66"/>
      <c r="I899" s="66"/>
      <c r="J899" s="66"/>
      <c r="K899" s="66"/>
      <c r="L899" s="66"/>
      <c r="M899" s="66"/>
      <c r="N899" s="66"/>
      <c r="O899" s="66"/>
      <c r="P899" s="66"/>
      <c r="Q899" s="66"/>
      <c r="R899" s="66"/>
      <c r="S899" s="66"/>
      <c r="T899" s="66">
        <v>12813</v>
      </c>
      <c r="U899" s="66"/>
      <c r="V899" s="61">
        <v>2020</v>
      </c>
    </row>
    <row r="900" spans="1:56" s="2" customFormat="1" ht="12.75" customHeight="1" x14ac:dyDescent="0.2">
      <c r="A900" s="61">
        <f>A899+1</f>
        <v>2</v>
      </c>
      <c r="B900" s="64" t="s">
        <v>877</v>
      </c>
      <c r="C900" s="66">
        <f t="shared" si="88"/>
        <v>1429171.5</v>
      </c>
      <c r="D900" s="66">
        <v>100042.005</v>
      </c>
      <c r="E900" s="66">
        <v>71458.574999999997</v>
      </c>
      <c r="F900" s="66"/>
      <c r="G900" s="66">
        <v>85750.29</v>
      </c>
      <c r="H900" s="66"/>
      <c r="I900" s="66">
        <v>71458.574999999997</v>
      </c>
      <c r="J900" s="66"/>
      <c r="K900" s="66"/>
      <c r="L900" s="66">
        <v>369</v>
      </c>
      <c r="M900" s="66">
        <v>357292.875</v>
      </c>
      <c r="N900" s="66"/>
      <c r="O900" s="66"/>
      <c r="P900" s="66">
        <v>335.56</v>
      </c>
      <c r="Q900" s="66">
        <v>569750.651847</v>
      </c>
      <c r="R900" s="66">
        <v>71458.574999999997</v>
      </c>
      <c r="S900" s="66"/>
      <c r="T900" s="66">
        <v>85750.29</v>
      </c>
      <c r="U900" s="66">
        <v>16209.663153</v>
      </c>
      <c r="V900" s="61">
        <v>2020</v>
      </c>
    </row>
    <row r="901" spans="1:56" s="2" customFormat="1" ht="12.75" customHeight="1" x14ac:dyDescent="0.2">
      <c r="A901" s="237">
        <f t="shared" ref="A901:A920" si="89">A900+1</f>
        <v>3</v>
      </c>
      <c r="B901" s="64" t="s">
        <v>878</v>
      </c>
      <c r="C901" s="66">
        <f t="shared" si="88"/>
        <v>244518.3</v>
      </c>
      <c r="D901" s="66"/>
      <c r="E901" s="66"/>
      <c r="F901" s="66"/>
      <c r="G901" s="66"/>
      <c r="H901" s="66"/>
      <c r="I901" s="66"/>
      <c r="J901" s="66"/>
      <c r="K901" s="66"/>
      <c r="L901" s="66"/>
      <c r="M901" s="66"/>
      <c r="N901" s="66"/>
      <c r="O901" s="66"/>
      <c r="P901" s="66"/>
      <c r="Q901" s="66"/>
      <c r="R901" s="66"/>
      <c r="S901" s="66"/>
      <c r="T901" s="66">
        <v>244518.3</v>
      </c>
      <c r="U901" s="66"/>
      <c r="V901" s="61">
        <v>2020</v>
      </c>
    </row>
    <row r="902" spans="1:56" s="2" customFormat="1" ht="12.75" customHeight="1" x14ac:dyDescent="0.2">
      <c r="A902" s="237">
        <f t="shared" si="89"/>
        <v>4</v>
      </c>
      <c r="B902" s="64" t="s">
        <v>977</v>
      </c>
      <c r="C902" s="66">
        <f t="shared" si="88"/>
        <v>2553882.0035999999</v>
      </c>
      <c r="D902" s="66">
        <v>252368</v>
      </c>
      <c r="E902" s="66">
        <v>311179</v>
      </c>
      <c r="F902" s="66"/>
      <c r="G902" s="66">
        <v>144542</v>
      </c>
      <c r="H902" s="66"/>
      <c r="I902" s="66">
        <v>144103</v>
      </c>
      <c r="J902" s="66"/>
      <c r="K902" s="66"/>
      <c r="L902" s="66">
        <v>252</v>
      </c>
      <c r="M902" s="66">
        <v>1575983</v>
      </c>
      <c r="N902" s="66"/>
      <c r="O902" s="66"/>
      <c r="P902" s="66"/>
      <c r="Q902" s="66"/>
      <c r="R902" s="66">
        <v>72199</v>
      </c>
      <c r="S902" s="66"/>
      <c r="T902" s="66"/>
      <c r="U902" s="66">
        <f>0.0214*(D902+E902+F902+G902+H902+I902+M902+O902+R902)</f>
        <v>53508.003599999996</v>
      </c>
      <c r="V902" s="61">
        <v>2020</v>
      </c>
    </row>
    <row r="903" spans="1:56" s="2" customFormat="1" ht="12.75" customHeight="1" x14ac:dyDescent="0.2">
      <c r="A903" s="237">
        <f t="shared" si="89"/>
        <v>5</v>
      </c>
      <c r="B903" s="64" t="s">
        <v>978</v>
      </c>
      <c r="C903" s="66">
        <f t="shared" si="88"/>
        <v>2581711.9594000001</v>
      </c>
      <c r="D903" s="66">
        <v>423652</v>
      </c>
      <c r="E903" s="66"/>
      <c r="F903" s="66"/>
      <c r="G903" s="66">
        <v>263365</v>
      </c>
      <c r="H903" s="66"/>
      <c r="I903" s="66">
        <v>146423</v>
      </c>
      <c r="J903" s="66"/>
      <c r="K903" s="66"/>
      <c r="L903" s="66">
        <v>273</v>
      </c>
      <c r="M903" s="66">
        <f>1211031+67848</f>
        <v>1278879</v>
      </c>
      <c r="N903" s="66"/>
      <c r="O903" s="66"/>
      <c r="P903" s="66"/>
      <c r="Q903" s="66"/>
      <c r="R903" s="66">
        <v>415302</v>
      </c>
      <c r="S903" s="66"/>
      <c r="T903" s="66"/>
      <c r="U903" s="66">
        <f>0.0214*(D903+E903+F903+G903+H903+I903+M903+O903+R903)-0.13</f>
        <v>54090.9594</v>
      </c>
      <c r="V903" s="61">
        <v>2020</v>
      </c>
    </row>
    <row r="904" spans="1:56" s="2" customFormat="1" ht="12.75" customHeight="1" x14ac:dyDescent="0.2">
      <c r="A904" s="240">
        <f t="shared" si="89"/>
        <v>6</v>
      </c>
      <c r="B904" s="64" t="s">
        <v>979</v>
      </c>
      <c r="C904" s="66">
        <f t="shared" si="88"/>
        <v>3990499.4887999999</v>
      </c>
      <c r="D904" s="66">
        <v>136428</v>
      </c>
      <c r="E904" s="66">
        <v>823700</v>
      </c>
      <c r="F904" s="66"/>
      <c r="G904" s="66">
        <v>310120</v>
      </c>
      <c r="H904" s="66"/>
      <c r="I904" s="66">
        <v>239916</v>
      </c>
      <c r="J904" s="66"/>
      <c r="K904" s="66"/>
      <c r="L904" s="66">
        <v>369</v>
      </c>
      <c r="M904" s="66">
        <v>1869619</v>
      </c>
      <c r="N904" s="66">
        <v>595.1</v>
      </c>
      <c r="O904" s="66">
        <v>527109</v>
      </c>
      <c r="P904" s="66"/>
      <c r="Q904" s="66"/>
      <c r="R904" s="66"/>
      <c r="S904" s="66"/>
      <c r="T904" s="66"/>
      <c r="U904" s="66">
        <f>0.0214*(D904+E904+F904+G904+H904+I904+M904+O904+R904)</f>
        <v>83607.488799999992</v>
      </c>
      <c r="V904" s="61">
        <v>2020</v>
      </c>
    </row>
    <row r="905" spans="1:56" s="2" customFormat="1" ht="12.75" customHeight="1" x14ac:dyDescent="0.2">
      <c r="A905" s="240">
        <f t="shared" si="89"/>
        <v>7</v>
      </c>
      <c r="B905" s="64" t="s">
        <v>980</v>
      </c>
      <c r="C905" s="66">
        <f t="shared" si="88"/>
        <v>5430218.9658000004</v>
      </c>
      <c r="D905" s="66">
        <v>812031</v>
      </c>
      <c r="E905" s="66"/>
      <c r="F905" s="66"/>
      <c r="G905" s="66">
        <v>503578</v>
      </c>
      <c r="H905" s="66"/>
      <c r="I905" s="66">
        <v>385894</v>
      </c>
      <c r="J905" s="66"/>
      <c r="K905" s="66"/>
      <c r="L905" s="66">
        <v>369</v>
      </c>
      <c r="M905" s="66">
        <v>3326327</v>
      </c>
      <c r="N905" s="66"/>
      <c r="O905" s="66"/>
      <c r="P905" s="66"/>
      <c r="Q905" s="66"/>
      <c r="R905" s="66">
        <v>288617</v>
      </c>
      <c r="S905" s="66"/>
      <c r="T905" s="66"/>
      <c r="U905" s="66">
        <f>0.0214*(D905+E905+F905+G905+H905+I905+M905+O905+R905)</f>
        <v>113771.96579999999</v>
      </c>
      <c r="V905" s="61">
        <v>2020</v>
      </c>
    </row>
    <row r="906" spans="1:56" s="2" customFormat="1" ht="12.75" customHeight="1" x14ac:dyDescent="0.2">
      <c r="A906" s="240">
        <f t="shared" si="89"/>
        <v>8</v>
      </c>
      <c r="B906" s="64" t="s">
        <v>867</v>
      </c>
      <c r="C906" s="66">
        <f t="shared" si="88"/>
        <v>5206071.1099999994</v>
      </c>
      <c r="D906" s="66">
        <v>310589.14</v>
      </c>
      <c r="E906" s="66"/>
      <c r="F906" s="66"/>
      <c r="G906" s="66">
        <v>157360.54</v>
      </c>
      <c r="H906" s="66"/>
      <c r="I906" s="66">
        <v>664879.85</v>
      </c>
      <c r="J906" s="66"/>
      <c r="K906" s="66"/>
      <c r="L906" s="66">
        <v>369</v>
      </c>
      <c r="M906" s="66">
        <v>2645405.06</v>
      </c>
      <c r="N906" s="66"/>
      <c r="O906" s="66"/>
      <c r="P906" s="66">
        <v>368.13</v>
      </c>
      <c r="Q906" s="66">
        <v>954282.01</v>
      </c>
      <c r="R906" s="66">
        <v>365859.95</v>
      </c>
      <c r="S906" s="66"/>
      <c r="T906" s="66"/>
      <c r="U906" s="66">
        <v>107694.56</v>
      </c>
      <c r="V906" s="61">
        <v>2020</v>
      </c>
    </row>
    <row r="907" spans="1:56" s="2" customFormat="1" ht="12.75" customHeight="1" x14ac:dyDescent="0.2">
      <c r="A907" s="240">
        <f t="shared" si="89"/>
        <v>9</v>
      </c>
      <c r="B907" s="241" t="s">
        <v>981</v>
      </c>
      <c r="C907" s="66">
        <f t="shared" si="88"/>
        <v>15345734.284</v>
      </c>
      <c r="D907" s="123">
        <v>954444.49100000004</v>
      </c>
      <c r="E907" s="242">
        <v>4418802.6739999996</v>
      </c>
      <c r="F907" s="243"/>
      <c r="G907" s="242">
        <v>516065.12099999998</v>
      </c>
      <c r="H907" s="243"/>
      <c r="I907" s="242">
        <v>569300.16</v>
      </c>
      <c r="J907" s="243"/>
      <c r="K907" s="243"/>
      <c r="L907" s="243">
        <v>498</v>
      </c>
      <c r="M907" s="242">
        <v>8265601.3439999996</v>
      </c>
      <c r="N907" s="243">
        <v>68.099999999999994</v>
      </c>
      <c r="O907" s="243"/>
      <c r="P907" s="243"/>
      <c r="Q907" s="243"/>
      <c r="R907" s="242">
        <v>300002.27399999998</v>
      </c>
      <c r="S907" s="243"/>
      <c r="T907" s="243"/>
      <c r="U907" s="242">
        <f>ROUND(0.0214*(D907+E907+F907+G907+H907+I907+M907+O907+R907+S907+Q907),2)</f>
        <v>321518.21999999997</v>
      </c>
      <c r="V907" s="240">
        <v>2020</v>
      </c>
    </row>
    <row r="908" spans="1:56" s="2" customFormat="1" ht="12.75" customHeight="1" x14ac:dyDescent="0.2">
      <c r="A908" s="240">
        <f t="shared" si="89"/>
        <v>10</v>
      </c>
      <c r="B908" s="64" t="s">
        <v>982</v>
      </c>
      <c r="C908" s="66">
        <f t="shared" si="88"/>
        <v>21580</v>
      </c>
      <c r="D908" s="66"/>
      <c r="E908" s="66"/>
      <c r="F908" s="66"/>
      <c r="G908" s="66"/>
      <c r="H908" s="66"/>
      <c r="I908" s="66"/>
      <c r="J908" s="66"/>
      <c r="K908" s="66"/>
      <c r="L908" s="66"/>
      <c r="M908" s="66"/>
      <c r="N908" s="66"/>
      <c r="O908" s="66"/>
      <c r="P908" s="66"/>
      <c r="Q908" s="66"/>
      <c r="R908" s="66"/>
      <c r="S908" s="66"/>
      <c r="T908" s="66">
        <v>21580</v>
      </c>
      <c r="U908" s="66"/>
      <c r="V908" s="61">
        <v>2020</v>
      </c>
    </row>
    <row r="909" spans="1:56" s="2" customFormat="1" ht="12.75" customHeight="1" x14ac:dyDescent="0.2">
      <c r="A909" s="240">
        <f t="shared" si="89"/>
        <v>11</v>
      </c>
      <c r="B909" s="241" t="s">
        <v>976</v>
      </c>
      <c r="C909" s="66">
        <f t="shared" si="88"/>
        <v>7000421.8800000008</v>
      </c>
      <c r="D909" s="123">
        <v>616810.04</v>
      </c>
      <c r="E909" s="66"/>
      <c r="F909" s="66"/>
      <c r="G909" s="122">
        <v>333507.24</v>
      </c>
      <c r="H909" s="66"/>
      <c r="I909" s="122">
        <v>367910.40000000002</v>
      </c>
      <c r="J909" s="66"/>
      <c r="K909" s="66"/>
      <c r="L909" s="66">
        <v>362</v>
      </c>
      <c r="M909" s="122">
        <v>5341647.3600000003</v>
      </c>
      <c r="N909" s="66"/>
      <c r="O909" s="66"/>
      <c r="P909" s="66"/>
      <c r="Q909" s="66"/>
      <c r="R909" s="122">
        <v>193876.56</v>
      </c>
      <c r="S909" s="66"/>
      <c r="T909" s="66"/>
      <c r="U909" s="123">
        <f>ROUND(0.0214*(D909+E909+F909+G909+H909+I909+M909+O909+R909+S909+Q909),2)</f>
        <v>146670.28</v>
      </c>
      <c r="V909" s="240">
        <v>2020</v>
      </c>
    </row>
    <row r="910" spans="1:56" s="2" customFormat="1" ht="12.75" customHeight="1" x14ac:dyDescent="0.2">
      <c r="A910" s="240">
        <f t="shared" si="89"/>
        <v>12</v>
      </c>
      <c r="B910" s="64" t="s">
        <v>983</v>
      </c>
      <c r="C910" s="66">
        <f t="shared" si="88"/>
        <v>775633.95</v>
      </c>
      <c r="D910" s="66">
        <v>54294.376499999998</v>
      </c>
      <c r="E910" s="66">
        <v>38781.697500000002</v>
      </c>
      <c r="F910" s="66"/>
      <c r="G910" s="66">
        <v>46538.036999999997</v>
      </c>
      <c r="H910" s="66"/>
      <c r="I910" s="66">
        <v>38781.697500000002</v>
      </c>
      <c r="J910" s="66"/>
      <c r="K910" s="66"/>
      <c r="L910" s="66">
        <v>140</v>
      </c>
      <c r="M910" s="66">
        <v>193908.48749999999</v>
      </c>
      <c r="N910" s="66"/>
      <c r="O910" s="66"/>
      <c r="P910" s="66">
        <v>275.3</v>
      </c>
      <c r="Q910" s="66">
        <v>309212.67923910002</v>
      </c>
      <c r="R910" s="66">
        <v>38781.697500000002</v>
      </c>
      <c r="S910" s="66"/>
      <c r="T910" s="66">
        <v>46538.036999999997</v>
      </c>
      <c r="U910" s="66">
        <v>8797.2402609000001</v>
      </c>
      <c r="V910" s="61">
        <v>2020</v>
      </c>
    </row>
    <row r="911" spans="1:56" s="2" customFormat="1" ht="12.75" customHeight="1" x14ac:dyDescent="0.2">
      <c r="A911" s="240">
        <f t="shared" si="89"/>
        <v>13</v>
      </c>
      <c r="B911" s="241" t="s">
        <v>984</v>
      </c>
      <c r="C911" s="66">
        <f t="shared" si="88"/>
        <v>11887342.320000002</v>
      </c>
      <c r="D911" s="123">
        <v>646039.47100000002</v>
      </c>
      <c r="E911" s="66"/>
      <c r="F911" s="66"/>
      <c r="G911" s="122">
        <v>349311.50099999999</v>
      </c>
      <c r="H911" s="66"/>
      <c r="I911" s="122">
        <v>385344.96</v>
      </c>
      <c r="J911" s="66"/>
      <c r="K911" s="66"/>
      <c r="L911" s="66">
        <v>247</v>
      </c>
      <c r="M911" s="122">
        <v>5594777.6639999999</v>
      </c>
      <c r="N911" s="66"/>
      <c r="O911" s="66"/>
      <c r="P911" s="66">
        <v>173.76</v>
      </c>
      <c r="Q911" s="122">
        <v>3814011.25</v>
      </c>
      <c r="R911" s="122">
        <v>203063.99400000001</v>
      </c>
      <c r="S911" s="66"/>
      <c r="T911" s="66">
        <f>ROUND(0.06*(D911+E911+F911+G911+H911+I911+M911+O911+R911+S911+Q911),2)</f>
        <v>659552.93000000005</v>
      </c>
      <c r="U911" s="123">
        <f>ROUND(0.0214*(D911+E911+F911+G911+H911+I911+M911+O911+R911+S911+Q911),2)</f>
        <v>235240.55</v>
      </c>
      <c r="V911" s="240">
        <v>2020</v>
      </c>
    </row>
    <row r="912" spans="1:56" s="2" customFormat="1" ht="12.75" customHeight="1" x14ac:dyDescent="0.2">
      <c r="A912" s="240">
        <f t="shared" si="89"/>
        <v>14</v>
      </c>
      <c r="B912" s="64" t="s">
        <v>985</v>
      </c>
      <c r="C912" s="66">
        <f t="shared" si="88"/>
        <v>3632525</v>
      </c>
      <c r="D912" s="123">
        <v>183006</v>
      </c>
      <c r="E912" s="122">
        <v>809126</v>
      </c>
      <c r="F912" s="66"/>
      <c r="G912" s="122">
        <v>181477</v>
      </c>
      <c r="H912" s="66"/>
      <c r="I912" s="122">
        <v>150358</v>
      </c>
      <c r="J912" s="66"/>
      <c r="K912" s="66"/>
      <c r="L912" s="66">
        <v>153</v>
      </c>
      <c r="M912" s="122">
        <v>1713120</v>
      </c>
      <c r="N912" s="66"/>
      <c r="O912" s="66"/>
      <c r="P912" s="66"/>
      <c r="Q912" s="66">
        <v>481885</v>
      </c>
      <c r="R912" s="122"/>
      <c r="S912" s="66"/>
      <c r="T912" s="66">
        <v>38247</v>
      </c>
      <c r="U912" s="123">
        <f>ROUND(0.0214*(D912+E912+F912+G912+H912+I912+M912+O912+R912+S912+Q912),2)</f>
        <v>75306</v>
      </c>
      <c r="V912" s="61">
        <v>2020</v>
      </c>
    </row>
    <row r="913" spans="1:56" s="2" customFormat="1" ht="12.75" customHeight="1" x14ac:dyDescent="0.2">
      <c r="A913" s="240">
        <f t="shared" si="89"/>
        <v>15</v>
      </c>
      <c r="B913" s="64" t="s">
        <v>882</v>
      </c>
      <c r="C913" s="66">
        <f t="shared" si="88"/>
        <v>34811</v>
      </c>
      <c r="D913" s="66"/>
      <c r="E913" s="66"/>
      <c r="F913" s="66"/>
      <c r="G913" s="66"/>
      <c r="H913" s="66"/>
      <c r="I913" s="66"/>
      <c r="J913" s="66"/>
      <c r="K913" s="66"/>
      <c r="L913" s="66"/>
      <c r="M913" s="66"/>
      <c r="N913" s="66"/>
      <c r="O913" s="66"/>
      <c r="P913" s="66"/>
      <c r="Q913" s="66"/>
      <c r="R913" s="66"/>
      <c r="S913" s="66"/>
      <c r="T913" s="66">
        <v>34811</v>
      </c>
      <c r="U913" s="66"/>
      <c r="V913" s="61">
        <v>2020</v>
      </c>
    </row>
    <row r="914" spans="1:56" s="2" customFormat="1" ht="12.75" customHeight="1" x14ac:dyDescent="0.2">
      <c r="A914" s="240">
        <f t="shared" si="89"/>
        <v>16</v>
      </c>
      <c r="B914" s="64" t="s">
        <v>883</v>
      </c>
      <c r="C914" s="66">
        <f t="shared" si="88"/>
        <v>25627</v>
      </c>
      <c r="D914" s="66"/>
      <c r="E914" s="66"/>
      <c r="F914" s="66"/>
      <c r="G914" s="66"/>
      <c r="H914" s="66"/>
      <c r="I914" s="66"/>
      <c r="J914" s="66"/>
      <c r="K914" s="66"/>
      <c r="L914" s="66"/>
      <c r="M914" s="66"/>
      <c r="N914" s="66"/>
      <c r="O914" s="66"/>
      <c r="P914" s="66"/>
      <c r="Q914" s="66"/>
      <c r="R914" s="66"/>
      <c r="S914" s="66"/>
      <c r="T914" s="66">
        <v>25627</v>
      </c>
      <c r="U914" s="66"/>
      <c r="V914" s="61">
        <v>2020</v>
      </c>
    </row>
    <row r="915" spans="1:56" s="2" customFormat="1" ht="12.75" customHeight="1" x14ac:dyDescent="0.2">
      <c r="A915" s="240">
        <f t="shared" si="89"/>
        <v>17</v>
      </c>
      <c r="B915" s="64" t="s">
        <v>966</v>
      </c>
      <c r="C915" s="66">
        <f t="shared" si="88"/>
        <v>2478119.65</v>
      </c>
      <c r="D915" s="66">
        <v>354728</v>
      </c>
      <c r="E915" s="66"/>
      <c r="F915" s="66"/>
      <c r="G915" s="66">
        <v>123768</v>
      </c>
      <c r="H915" s="66"/>
      <c r="I915" s="66">
        <v>121441</v>
      </c>
      <c r="J915" s="66"/>
      <c r="K915" s="66"/>
      <c r="L915" s="66">
        <v>314</v>
      </c>
      <c r="M915" s="66">
        <v>1692619</v>
      </c>
      <c r="N915" s="66"/>
      <c r="O915" s="66"/>
      <c r="P915" s="66"/>
      <c r="Q915" s="66"/>
      <c r="R915" s="66">
        <v>133643</v>
      </c>
      <c r="S915" s="66"/>
      <c r="T915" s="66"/>
      <c r="U915" s="66">
        <v>51920.65</v>
      </c>
      <c r="V915" s="61">
        <v>2020</v>
      </c>
    </row>
    <row r="916" spans="1:56" s="2" customFormat="1" ht="12.75" customHeight="1" x14ac:dyDescent="0.2">
      <c r="A916" s="237">
        <f t="shared" si="89"/>
        <v>18</v>
      </c>
      <c r="B916" s="64" t="s">
        <v>972</v>
      </c>
      <c r="C916" s="66">
        <f t="shared" si="88"/>
        <v>4258924.9014999997</v>
      </c>
      <c r="D916" s="123">
        <v>562557.84900000005</v>
      </c>
      <c r="E916" s="122">
        <v>1602466.88</v>
      </c>
      <c r="F916" s="66"/>
      <c r="G916" s="66"/>
      <c r="H916" s="66"/>
      <c r="I916" s="66"/>
      <c r="J916" s="66"/>
      <c r="K916" s="66"/>
      <c r="L916" s="66">
        <v>450</v>
      </c>
      <c r="M916" s="122">
        <v>1471169</v>
      </c>
      <c r="N916" s="66">
        <v>200</v>
      </c>
      <c r="O916" s="123">
        <v>428361.90250000003</v>
      </c>
      <c r="P916" s="66"/>
      <c r="Q916" s="66"/>
      <c r="R916" s="122">
        <v>105137.83</v>
      </c>
      <c r="S916" s="66"/>
      <c r="T916" s="66"/>
      <c r="U916" s="123">
        <f>ROUND(0.0214*(D916+E916+F916+G916+H916+I916+M916+O916+R916+S916+Q916),2)</f>
        <v>89231.44</v>
      </c>
      <c r="V916" s="61">
        <v>2020</v>
      </c>
    </row>
    <row r="917" spans="1:56" s="2" customFormat="1" ht="12.75" customHeight="1" x14ac:dyDescent="0.2">
      <c r="A917" s="237">
        <f t="shared" si="89"/>
        <v>19</v>
      </c>
      <c r="B917" s="64" t="s">
        <v>973</v>
      </c>
      <c r="C917" s="66">
        <f t="shared" si="88"/>
        <v>3426422.51</v>
      </c>
      <c r="D917" s="66"/>
      <c r="E917" s="66">
        <v>959131</v>
      </c>
      <c r="F917" s="66"/>
      <c r="G917" s="66">
        <v>190230</v>
      </c>
      <c r="H917" s="66"/>
      <c r="I917" s="66"/>
      <c r="J917" s="66"/>
      <c r="K917" s="66"/>
      <c r="L917" s="66">
        <v>378</v>
      </c>
      <c r="M917" s="66">
        <f>1848500+99641</f>
        <v>1948141</v>
      </c>
      <c r="N917" s="66"/>
      <c r="O917" s="66"/>
      <c r="P917" s="66"/>
      <c r="Q917" s="66"/>
      <c r="R917" s="66">
        <v>259219</v>
      </c>
      <c r="S917" s="66"/>
      <c r="T917" s="66"/>
      <c r="U917" s="66">
        <v>69701.509999999995</v>
      </c>
      <c r="V917" s="61">
        <v>2020</v>
      </c>
    </row>
    <row r="918" spans="1:56" s="2" customFormat="1" ht="25.5" customHeight="1" x14ac:dyDescent="0.2">
      <c r="A918" s="237">
        <f t="shared" si="89"/>
        <v>20</v>
      </c>
      <c r="B918" s="64" t="s">
        <v>974</v>
      </c>
      <c r="C918" s="66">
        <f t="shared" si="88"/>
        <v>3551629.44</v>
      </c>
      <c r="D918" s="66">
        <v>418048</v>
      </c>
      <c r="E918" s="66"/>
      <c r="F918" s="66"/>
      <c r="G918" s="66"/>
      <c r="H918" s="66"/>
      <c r="I918" s="66">
        <v>52264</v>
      </c>
      <c r="J918" s="66"/>
      <c r="K918" s="66"/>
      <c r="L918" s="66">
        <v>450</v>
      </c>
      <c r="M918" s="66">
        <v>2710175</v>
      </c>
      <c r="N918" s="66"/>
      <c r="O918" s="66"/>
      <c r="P918" s="66"/>
      <c r="Q918" s="66"/>
      <c r="R918" s="66">
        <v>296730</v>
      </c>
      <c r="S918" s="66"/>
      <c r="T918" s="66"/>
      <c r="U918" s="66">
        <v>74412.44</v>
      </c>
      <c r="V918" s="61">
        <v>2020</v>
      </c>
    </row>
    <row r="919" spans="1:56" s="2" customFormat="1" ht="24.95" customHeight="1" x14ac:dyDescent="0.2">
      <c r="A919" s="237">
        <f t="shared" si="89"/>
        <v>21</v>
      </c>
      <c r="B919" s="64" t="s">
        <v>866</v>
      </c>
      <c r="C919" s="66">
        <f t="shared" si="88"/>
        <v>4838241.0608000001</v>
      </c>
      <c r="D919" s="66">
        <v>325627</v>
      </c>
      <c r="E919" s="66"/>
      <c r="F919" s="66"/>
      <c r="G919" s="66">
        <v>296554</v>
      </c>
      <c r="H919" s="66"/>
      <c r="I919" s="66"/>
      <c r="J919" s="66"/>
      <c r="K919" s="66"/>
      <c r="L919" s="66">
        <v>282</v>
      </c>
      <c r="M919" s="66">
        <v>1887492</v>
      </c>
      <c r="N919" s="66">
        <v>75</v>
      </c>
      <c r="O919" s="66">
        <v>489105</v>
      </c>
      <c r="P919" s="66">
        <v>419.38</v>
      </c>
      <c r="Q919" s="66">
        <v>1679387</v>
      </c>
      <c r="R919" s="66">
        <v>58707</v>
      </c>
      <c r="S919" s="66"/>
      <c r="T919" s="66"/>
      <c r="U919" s="66">
        <f>0.0214*(D919+E919+F919+G919+H919+I919+M919+O919+R919+Q919)</f>
        <v>101369.06079999999</v>
      </c>
      <c r="V919" s="61">
        <v>2020</v>
      </c>
    </row>
    <row r="920" spans="1:56" s="2" customFormat="1" ht="12.75" customHeight="1" x14ac:dyDescent="0.2">
      <c r="A920" s="237">
        <f t="shared" si="89"/>
        <v>22</v>
      </c>
      <c r="B920" s="64" t="s">
        <v>858</v>
      </c>
      <c r="C920" s="66">
        <f t="shared" si="88"/>
        <v>12447605.619999999</v>
      </c>
      <c r="D920" s="123">
        <v>609868</v>
      </c>
      <c r="E920" s="122"/>
      <c r="F920" s="66"/>
      <c r="G920" s="122"/>
      <c r="H920" s="66"/>
      <c r="I920" s="122"/>
      <c r="J920" s="66"/>
      <c r="K920" s="66"/>
      <c r="L920" s="66">
        <v>772</v>
      </c>
      <c r="M920" s="122">
        <v>7542147</v>
      </c>
      <c r="N920" s="66"/>
      <c r="O920" s="66"/>
      <c r="P920" s="66"/>
      <c r="Q920" s="122">
        <v>3900070</v>
      </c>
      <c r="R920" s="122"/>
      <c r="S920" s="66"/>
      <c r="T920" s="123">
        <v>137606</v>
      </c>
      <c r="U920" s="123">
        <f>ROUND(0.0214*(D920+E920+F920+G920+H920+I920+M920+O920+R920+S920+Q920),2)</f>
        <v>257914.62</v>
      </c>
      <c r="V920" s="61">
        <v>2020</v>
      </c>
    </row>
    <row r="921" spans="1:56" s="130" customFormat="1" ht="12.75" customHeight="1" x14ac:dyDescent="0.2">
      <c r="A921" s="245" t="s">
        <v>884</v>
      </c>
      <c r="B921" s="245"/>
      <c r="C921" s="50">
        <f t="shared" ref="C921:U921" si="90">SUM(C899:C920)</f>
        <v>91173504.943900019</v>
      </c>
      <c r="D921" s="50">
        <f t="shared" si="90"/>
        <v>6760533.3725000005</v>
      </c>
      <c r="E921" s="50">
        <f t="shared" si="90"/>
        <v>9034645.8264999986</v>
      </c>
      <c r="F921" s="50">
        <f t="shared" si="90"/>
        <v>0</v>
      </c>
      <c r="G921" s="50">
        <f t="shared" si="90"/>
        <v>3502166.7290000003</v>
      </c>
      <c r="H921" s="50">
        <f t="shared" si="90"/>
        <v>0</v>
      </c>
      <c r="I921" s="50">
        <f t="shared" si="90"/>
        <v>3338074.6424999996</v>
      </c>
      <c r="J921" s="50">
        <f t="shared" si="90"/>
        <v>0</v>
      </c>
      <c r="K921" s="50">
        <f t="shared" si="90"/>
        <v>0</v>
      </c>
      <c r="L921" s="50">
        <f t="shared" si="90"/>
        <v>6047</v>
      </c>
      <c r="M921" s="50">
        <f t="shared" si="90"/>
        <v>49414303.7905</v>
      </c>
      <c r="N921" s="50">
        <f t="shared" si="90"/>
        <v>938.2</v>
      </c>
      <c r="O921" s="50">
        <f t="shared" si="90"/>
        <v>1444575.9025000001</v>
      </c>
      <c r="P921" s="50">
        <f t="shared" si="90"/>
        <v>1572.13</v>
      </c>
      <c r="Q921" s="50">
        <f t="shared" si="90"/>
        <v>11708598.591086101</v>
      </c>
      <c r="R921" s="50">
        <f t="shared" si="90"/>
        <v>2802597.8805</v>
      </c>
      <c r="S921" s="50">
        <f t="shared" si="90"/>
        <v>0</v>
      </c>
      <c r="T921" s="50">
        <f t="shared" si="90"/>
        <v>1307043.557</v>
      </c>
      <c r="U921" s="50">
        <f t="shared" si="90"/>
        <v>1860964.6518139001</v>
      </c>
      <c r="V921" s="45"/>
      <c r="W921" s="81"/>
      <c r="X921" s="81"/>
      <c r="Y921" s="81"/>
      <c r="Z921" s="81"/>
      <c r="AA921" s="81"/>
      <c r="AB921" s="81"/>
      <c r="AC921" s="81"/>
      <c r="AD921" s="81"/>
      <c r="AE921" s="81"/>
      <c r="AF921" s="81"/>
      <c r="AG921" s="81"/>
      <c r="AH921" s="81"/>
      <c r="AI921" s="81"/>
      <c r="AJ921" s="81"/>
      <c r="AK921" s="81"/>
      <c r="AL921" s="81"/>
      <c r="AM921" s="81"/>
      <c r="AN921" s="81"/>
      <c r="AO921" s="81"/>
      <c r="AP921" s="81"/>
      <c r="AQ921" s="81"/>
      <c r="AR921" s="81"/>
      <c r="AS921" s="81"/>
      <c r="AT921" s="81"/>
      <c r="AU921" s="81"/>
      <c r="AV921" s="81"/>
      <c r="AW921" s="81"/>
      <c r="AX921" s="81"/>
      <c r="AY921" s="81"/>
      <c r="AZ921" s="81"/>
      <c r="BA921" s="81"/>
      <c r="BB921" s="81"/>
      <c r="BC921" s="81"/>
      <c r="BD921" s="81"/>
    </row>
    <row r="922" spans="1:56" s="2" customFormat="1" ht="12.75" customHeight="1" x14ac:dyDescent="0.2">
      <c r="A922" s="61">
        <v>1</v>
      </c>
      <c r="B922" s="64" t="s">
        <v>885</v>
      </c>
      <c r="C922" s="66">
        <f>'Раздел 1'!P922</f>
        <v>857127.45</v>
      </c>
      <c r="D922" s="66"/>
      <c r="E922" s="66"/>
      <c r="F922" s="66"/>
      <c r="G922" s="66"/>
      <c r="H922" s="66"/>
      <c r="I922" s="66"/>
      <c r="J922" s="66"/>
      <c r="K922" s="66"/>
      <c r="L922" s="66"/>
      <c r="M922" s="66"/>
      <c r="N922" s="66"/>
      <c r="O922" s="66"/>
      <c r="P922" s="66"/>
      <c r="Q922" s="66"/>
      <c r="R922" s="66"/>
      <c r="S922" s="66"/>
      <c r="T922" s="66">
        <f>C922</f>
        <v>857127.45</v>
      </c>
      <c r="U922" s="66"/>
      <c r="V922" s="61">
        <v>2021</v>
      </c>
    </row>
    <row r="923" spans="1:56" s="2" customFormat="1" ht="12.75" customHeight="1" x14ac:dyDescent="0.2">
      <c r="A923" s="61">
        <v>2</v>
      </c>
      <c r="B923" s="64" t="s">
        <v>886</v>
      </c>
      <c r="C923" s="66">
        <f>'Раздел 1'!P923</f>
        <v>37147</v>
      </c>
      <c r="D923" s="66"/>
      <c r="E923" s="66"/>
      <c r="F923" s="66"/>
      <c r="G923" s="66"/>
      <c r="H923" s="66"/>
      <c r="I923" s="66"/>
      <c r="J923" s="66"/>
      <c r="K923" s="66"/>
      <c r="L923" s="66"/>
      <c r="M923" s="66"/>
      <c r="N923" s="66"/>
      <c r="O923" s="66"/>
      <c r="P923" s="66"/>
      <c r="Q923" s="66"/>
      <c r="R923" s="66"/>
      <c r="S923" s="66"/>
      <c r="T923" s="66">
        <f>C923</f>
        <v>37147</v>
      </c>
      <c r="U923" s="66"/>
      <c r="V923" s="61">
        <v>2021</v>
      </c>
    </row>
    <row r="924" spans="1:56" s="2" customFormat="1" ht="12.75" customHeight="1" x14ac:dyDescent="0.2">
      <c r="A924" s="61">
        <v>3</v>
      </c>
      <c r="B924" s="64" t="s">
        <v>887</v>
      </c>
      <c r="C924" s="66">
        <f>'Раздел 1'!P924</f>
        <v>107818.85520000001</v>
      </c>
      <c r="D924" s="66"/>
      <c r="E924" s="66"/>
      <c r="F924" s="66"/>
      <c r="G924" s="66"/>
      <c r="H924" s="66"/>
      <c r="I924" s="66"/>
      <c r="J924" s="66"/>
      <c r="K924" s="66"/>
      <c r="L924" s="66"/>
      <c r="M924" s="66"/>
      <c r="N924" s="66"/>
      <c r="O924" s="66"/>
      <c r="P924" s="66"/>
      <c r="Q924" s="66"/>
      <c r="R924" s="66"/>
      <c r="S924" s="66"/>
      <c r="T924" s="66">
        <f>C924</f>
        <v>107818.85520000001</v>
      </c>
      <c r="U924" s="66"/>
      <c r="V924" s="61">
        <v>2021</v>
      </c>
    </row>
    <row r="925" spans="1:56" s="2" customFormat="1" ht="12.75" customHeight="1" x14ac:dyDescent="0.2">
      <c r="A925" s="61">
        <v>4</v>
      </c>
      <c r="B925" s="64" t="s">
        <v>888</v>
      </c>
      <c r="C925" s="66">
        <f>'Раздел 1'!P925</f>
        <v>23945.364000000001</v>
      </c>
      <c r="D925" s="66"/>
      <c r="E925" s="66"/>
      <c r="F925" s="66"/>
      <c r="G925" s="66"/>
      <c r="H925" s="66"/>
      <c r="I925" s="66"/>
      <c r="J925" s="66"/>
      <c r="K925" s="66"/>
      <c r="L925" s="66"/>
      <c r="M925" s="66"/>
      <c r="N925" s="66"/>
      <c r="O925" s="66"/>
      <c r="P925" s="66"/>
      <c r="Q925" s="66"/>
      <c r="R925" s="66"/>
      <c r="S925" s="66"/>
      <c r="T925" s="66">
        <f>C925</f>
        <v>23945.364000000001</v>
      </c>
      <c r="U925" s="66"/>
      <c r="V925" s="61">
        <v>2021</v>
      </c>
    </row>
    <row r="926" spans="1:56" s="2" customFormat="1" ht="12.75" customHeight="1" x14ac:dyDescent="0.2">
      <c r="A926" s="237">
        <v>5</v>
      </c>
      <c r="B926" s="64" t="s">
        <v>889</v>
      </c>
      <c r="C926" s="66">
        <f>'Раздел 1'!P926</f>
        <v>115487</v>
      </c>
      <c r="D926" s="66"/>
      <c r="E926" s="66"/>
      <c r="F926" s="66"/>
      <c r="G926" s="66"/>
      <c r="H926" s="66"/>
      <c r="I926" s="66"/>
      <c r="J926" s="66"/>
      <c r="K926" s="66"/>
      <c r="L926" s="66"/>
      <c r="M926" s="66"/>
      <c r="N926" s="66"/>
      <c r="O926" s="66"/>
      <c r="P926" s="66"/>
      <c r="Q926" s="66"/>
      <c r="R926" s="66"/>
      <c r="S926" s="66"/>
      <c r="T926" s="66">
        <f>C926</f>
        <v>115487</v>
      </c>
      <c r="U926" s="66"/>
      <c r="V926" s="61">
        <v>2021</v>
      </c>
    </row>
    <row r="927" spans="1:56" s="2" customFormat="1" ht="12.75" customHeight="1" x14ac:dyDescent="0.2">
      <c r="A927" s="237">
        <v>6</v>
      </c>
      <c r="B927" s="64" t="s">
        <v>986</v>
      </c>
      <c r="C927" s="66">
        <f>'Раздел 1'!P927</f>
        <v>46932.2</v>
      </c>
      <c r="D927" s="66"/>
      <c r="E927" s="66"/>
      <c r="F927" s="66"/>
      <c r="G927" s="66"/>
      <c r="H927" s="66"/>
      <c r="I927" s="66"/>
      <c r="J927" s="66"/>
      <c r="K927" s="66"/>
      <c r="L927" s="66"/>
      <c r="M927" s="66"/>
      <c r="N927" s="66"/>
      <c r="O927" s="66"/>
      <c r="P927" s="66"/>
      <c r="Q927" s="66"/>
      <c r="R927" s="66"/>
      <c r="S927" s="66"/>
      <c r="T927" s="66">
        <v>46932.2</v>
      </c>
      <c r="U927" s="66"/>
      <c r="V927" s="61">
        <v>2021</v>
      </c>
    </row>
    <row r="928" spans="1:56" s="2" customFormat="1" ht="12.75" customHeight="1" x14ac:dyDescent="0.2">
      <c r="A928" s="237">
        <v>7</v>
      </c>
      <c r="B928" s="64" t="s">
        <v>987</v>
      </c>
      <c r="C928" s="66">
        <f>'Раздел 1'!P928</f>
        <v>874120.8</v>
      </c>
      <c r="D928" s="66"/>
      <c r="E928" s="66"/>
      <c r="G928" s="66"/>
      <c r="H928" s="66"/>
      <c r="I928" s="66"/>
      <c r="J928" s="66"/>
      <c r="K928" s="66"/>
      <c r="L928" s="66"/>
      <c r="M928" s="66"/>
      <c r="N928" s="66"/>
      <c r="O928" s="66"/>
      <c r="P928" s="66"/>
      <c r="Q928" s="66"/>
      <c r="R928" s="66"/>
      <c r="S928" s="66"/>
      <c r="T928" s="66">
        <v>874120.8</v>
      </c>
      <c r="U928" s="66"/>
      <c r="V928" s="61">
        <v>2021</v>
      </c>
    </row>
    <row r="929" spans="1:56" s="2" customFormat="1" ht="12.75" customHeight="1" x14ac:dyDescent="0.2">
      <c r="A929" s="237">
        <v>8</v>
      </c>
      <c r="B929" s="64" t="s">
        <v>988</v>
      </c>
      <c r="C929" s="66">
        <f>'Раздел 1'!P929</f>
        <v>24417.68</v>
      </c>
      <c r="D929" s="66"/>
      <c r="E929" s="66"/>
      <c r="F929" s="66"/>
      <c r="G929" s="66"/>
      <c r="H929" s="66"/>
      <c r="I929" s="66"/>
      <c r="J929" s="66"/>
      <c r="K929" s="66"/>
      <c r="L929" s="66"/>
      <c r="M929" s="66"/>
      <c r="N929" s="66"/>
      <c r="O929" s="66"/>
      <c r="P929" s="66"/>
      <c r="Q929" s="66"/>
      <c r="R929" s="66"/>
      <c r="S929" s="66"/>
      <c r="T929" s="66">
        <v>24417.68</v>
      </c>
      <c r="U929" s="66"/>
      <c r="V929" s="61">
        <v>2021</v>
      </c>
    </row>
    <row r="930" spans="1:56" s="130" customFormat="1" ht="12.75" customHeight="1" x14ac:dyDescent="0.2">
      <c r="A930" s="245" t="s">
        <v>893</v>
      </c>
      <c r="B930" s="245"/>
      <c r="C930" s="50">
        <f t="shared" ref="C930:U930" si="91">SUM(C922:C929)</f>
        <v>2086996.3491999998</v>
      </c>
      <c r="D930" s="50">
        <f t="shared" si="91"/>
        <v>0</v>
      </c>
      <c r="E930" s="50">
        <f t="shared" si="91"/>
        <v>0</v>
      </c>
      <c r="F930" s="50">
        <f t="shared" si="91"/>
        <v>0</v>
      </c>
      <c r="G930" s="50">
        <f t="shared" si="91"/>
        <v>0</v>
      </c>
      <c r="H930" s="50">
        <f t="shared" si="91"/>
        <v>0</v>
      </c>
      <c r="I930" s="50">
        <f t="shared" si="91"/>
        <v>0</v>
      </c>
      <c r="J930" s="50">
        <f t="shared" si="91"/>
        <v>0</v>
      </c>
      <c r="K930" s="50">
        <f t="shared" si="91"/>
        <v>0</v>
      </c>
      <c r="L930" s="50">
        <f t="shared" si="91"/>
        <v>0</v>
      </c>
      <c r="M930" s="50">
        <f t="shared" si="91"/>
        <v>0</v>
      </c>
      <c r="N930" s="50">
        <f t="shared" si="91"/>
        <v>0</v>
      </c>
      <c r="O930" s="50">
        <f t="shared" si="91"/>
        <v>0</v>
      </c>
      <c r="P930" s="50">
        <f t="shared" si="91"/>
        <v>0</v>
      </c>
      <c r="Q930" s="50">
        <f t="shared" si="91"/>
        <v>0</v>
      </c>
      <c r="R930" s="50">
        <f t="shared" si="91"/>
        <v>0</v>
      </c>
      <c r="S930" s="50">
        <f t="shared" si="91"/>
        <v>0</v>
      </c>
      <c r="T930" s="50">
        <f t="shared" si="91"/>
        <v>2086996.3491999998</v>
      </c>
      <c r="U930" s="50">
        <f t="shared" si="91"/>
        <v>0</v>
      </c>
      <c r="V930" s="45"/>
      <c r="W930" s="81"/>
      <c r="X930" s="81"/>
      <c r="Y930" s="81"/>
      <c r="Z930" s="81"/>
      <c r="AA930" s="81"/>
      <c r="AB930" s="81"/>
      <c r="AC930" s="81"/>
      <c r="AD930" s="81"/>
      <c r="AE930" s="81"/>
      <c r="AF930" s="81"/>
      <c r="AG930" s="81"/>
      <c r="AH930" s="81"/>
      <c r="AI930" s="81"/>
      <c r="AJ930" s="81"/>
      <c r="AK930" s="81"/>
      <c r="AL930" s="81"/>
      <c r="AM930" s="81"/>
      <c r="AN930" s="81"/>
      <c r="AO930" s="81"/>
      <c r="AP930" s="81"/>
      <c r="AQ930" s="81"/>
      <c r="AR930" s="81"/>
      <c r="AS930" s="81"/>
      <c r="AT930" s="81"/>
      <c r="AU930" s="81"/>
      <c r="AV930" s="81"/>
      <c r="AW930" s="81"/>
      <c r="AX930" s="81"/>
      <c r="AY930" s="81"/>
      <c r="AZ930" s="81"/>
      <c r="BA930" s="81"/>
      <c r="BB930" s="81"/>
      <c r="BC930" s="81"/>
      <c r="BD930" s="81"/>
    </row>
    <row r="931" spans="1:56" s="131" customFormat="1" ht="12.75" customHeight="1" x14ac:dyDescent="0.2">
      <c r="A931" s="244" t="s">
        <v>894</v>
      </c>
      <c r="B931" s="244"/>
      <c r="C931" s="30">
        <f t="shared" ref="C931:U931" si="92">C898+C921+C930</f>
        <v>102974361.05150001</v>
      </c>
      <c r="D931" s="30">
        <f t="shared" si="92"/>
        <v>7299367.7525000004</v>
      </c>
      <c r="E931" s="30">
        <f t="shared" si="92"/>
        <v>9158379.8424999993</v>
      </c>
      <c r="F931" s="30">
        <f t="shared" si="92"/>
        <v>0</v>
      </c>
      <c r="G931" s="30">
        <f t="shared" si="92"/>
        <v>3763509.6794000003</v>
      </c>
      <c r="H931" s="30">
        <f t="shared" si="92"/>
        <v>0</v>
      </c>
      <c r="I931" s="30">
        <f t="shared" si="92"/>
        <v>3462666.6680999994</v>
      </c>
      <c r="J931" s="30">
        <f t="shared" si="92"/>
        <v>0</v>
      </c>
      <c r="K931" s="30">
        <f t="shared" si="92"/>
        <v>0</v>
      </c>
      <c r="L931" s="30">
        <f t="shared" si="92"/>
        <v>7892</v>
      </c>
      <c r="M931" s="30">
        <f t="shared" si="92"/>
        <v>51338712.2905</v>
      </c>
      <c r="N931" s="30">
        <f t="shared" si="92"/>
        <v>1270.46</v>
      </c>
      <c r="O931" s="30">
        <f t="shared" si="92"/>
        <v>1670480.7985</v>
      </c>
      <c r="P931" s="30">
        <f t="shared" si="92"/>
        <v>3249.9300000000003</v>
      </c>
      <c r="Q931" s="30">
        <f t="shared" si="92"/>
        <v>15745842.975870902</v>
      </c>
      <c r="R931" s="30">
        <f t="shared" si="92"/>
        <v>3187479.5805000002</v>
      </c>
      <c r="S931" s="30">
        <f t="shared" si="92"/>
        <v>0</v>
      </c>
      <c r="T931" s="30">
        <f t="shared" si="92"/>
        <v>5410265.6645999998</v>
      </c>
      <c r="U931" s="30">
        <f t="shared" si="92"/>
        <v>1937655.7990291002</v>
      </c>
      <c r="V931" s="29"/>
      <c r="W931" s="81"/>
      <c r="X931" s="81"/>
      <c r="Y931" s="81"/>
      <c r="Z931" s="81"/>
      <c r="AA931" s="81"/>
      <c r="AB931" s="81"/>
      <c r="AC931" s="81"/>
      <c r="AD931" s="81"/>
      <c r="AE931" s="81"/>
      <c r="AF931" s="81"/>
      <c r="AG931" s="81"/>
      <c r="AH931" s="81"/>
      <c r="AI931" s="81"/>
      <c r="AJ931" s="81"/>
      <c r="AK931" s="81"/>
      <c r="AL931" s="81"/>
      <c r="AM931" s="81"/>
      <c r="AN931" s="81"/>
      <c r="AO931" s="81"/>
      <c r="AP931" s="81"/>
      <c r="AQ931" s="81"/>
      <c r="AR931" s="81"/>
      <c r="AS931" s="81"/>
      <c r="AT931" s="81"/>
      <c r="AU931" s="81"/>
      <c r="AV931" s="81"/>
      <c r="AW931" s="81"/>
      <c r="AX931" s="81"/>
      <c r="AY931" s="81"/>
      <c r="AZ931" s="81"/>
      <c r="BA931" s="81"/>
      <c r="BB931" s="81"/>
      <c r="BC931" s="81"/>
      <c r="BD931" s="81"/>
    </row>
    <row r="932" spans="1:56" s="2" customFormat="1" ht="12.75" customHeight="1" x14ac:dyDescent="0.2">
      <c r="A932" s="256" t="s">
        <v>895</v>
      </c>
      <c r="B932" s="256"/>
      <c r="C932" s="66"/>
      <c r="D932" s="67"/>
      <c r="E932" s="67"/>
      <c r="F932" s="67"/>
      <c r="G932" s="67"/>
      <c r="H932" s="67"/>
      <c r="I932" s="67"/>
      <c r="J932" s="133"/>
      <c r="K932" s="133"/>
      <c r="L932" s="67"/>
      <c r="M932" s="67"/>
      <c r="N932" s="67"/>
      <c r="O932" s="66"/>
      <c r="P932" s="67"/>
      <c r="Q932" s="67"/>
      <c r="R932" s="67"/>
      <c r="S932" s="133"/>
      <c r="T932" s="66"/>
      <c r="U932" s="67"/>
      <c r="V932" s="61"/>
    </row>
    <row r="933" spans="1:56" s="2" customFormat="1" ht="12.75" customHeight="1" x14ac:dyDescent="0.2">
      <c r="A933" s="61">
        <v>1</v>
      </c>
      <c r="B933" s="64" t="s">
        <v>896</v>
      </c>
      <c r="C933" s="66">
        <f>'Раздел 1'!M933</f>
        <v>20850</v>
      </c>
      <c r="D933" s="66"/>
      <c r="E933" s="66"/>
      <c r="F933" s="66"/>
      <c r="G933" s="66"/>
      <c r="H933" s="66"/>
      <c r="I933" s="66"/>
      <c r="J933" s="66"/>
      <c r="K933" s="66"/>
      <c r="L933" s="66"/>
      <c r="M933" s="66"/>
      <c r="N933" s="66"/>
      <c r="O933" s="66"/>
      <c r="P933" s="66"/>
      <c r="Q933" s="66"/>
      <c r="R933" s="66"/>
      <c r="S933" s="66"/>
      <c r="T933" s="66">
        <v>20850</v>
      </c>
      <c r="U933" s="66"/>
      <c r="V933" s="61">
        <v>2019</v>
      </c>
    </row>
    <row r="934" spans="1:56" s="2" customFormat="1" ht="12.75" customHeight="1" x14ac:dyDescent="0.2">
      <c r="A934" s="61">
        <v>2</v>
      </c>
      <c r="B934" s="64" t="s">
        <v>897</v>
      </c>
      <c r="C934" s="66">
        <f>'Раздел 1'!M934</f>
        <v>20850</v>
      </c>
      <c r="D934" s="66"/>
      <c r="E934" s="66"/>
      <c r="F934" s="66"/>
      <c r="G934" s="66"/>
      <c r="H934" s="66"/>
      <c r="I934" s="66"/>
      <c r="J934" s="66"/>
      <c r="K934" s="66"/>
      <c r="L934" s="66"/>
      <c r="M934" s="66"/>
      <c r="N934" s="66"/>
      <c r="O934" s="66"/>
      <c r="P934" s="66"/>
      <c r="Q934" s="66"/>
      <c r="R934" s="66"/>
      <c r="S934" s="66"/>
      <c r="T934" s="66">
        <v>20850</v>
      </c>
      <c r="U934" s="66"/>
      <c r="V934" s="61">
        <v>2019</v>
      </c>
    </row>
    <row r="935" spans="1:56" s="2" customFormat="1" ht="12.75" customHeight="1" x14ac:dyDescent="0.2">
      <c r="A935" s="61">
        <v>3</v>
      </c>
      <c r="B935" s="64" t="s">
        <v>898</v>
      </c>
      <c r="C935" s="66">
        <f>'Раздел 1'!M935</f>
        <v>29007</v>
      </c>
      <c r="D935" s="66"/>
      <c r="E935" s="66"/>
      <c r="F935" s="66"/>
      <c r="G935" s="66"/>
      <c r="H935" s="66"/>
      <c r="I935" s="66"/>
      <c r="J935" s="66"/>
      <c r="K935" s="66"/>
      <c r="L935" s="66"/>
      <c r="M935" s="66"/>
      <c r="N935" s="66"/>
      <c r="O935" s="66"/>
      <c r="P935" s="66"/>
      <c r="Q935" s="66"/>
      <c r="R935" s="66"/>
      <c r="S935" s="66"/>
      <c r="T935" s="66">
        <v>29007</v>
      </c>
      <c r="U935" s="66"/>
      <c r="V935" s="61">
        <v>2019</v>
      </c>
    </row>
    <row r="936" spans="1:56" s="2" customFormat="1" ht="12.75" customHeight="1" x14ac:dyDescent="0.2">
      <c r="A936" s="61">
        <v>4</v>
      </c>
      <c r="B936" s="64" t="s">
        <v>899</v>
      </c>
      <c r="C936" s="66">
        <f>'Раздел 1'!M936</f>
        <v>30285</v>
      </c>
      <c r="D936" s="66"/>
      <c r="E936" s="66"/>
      <c r="F936" s="66"/>
      <c r="G936" s="66"/>
      <c r="H936" s="66"/>
      <c r="I936" s="66"/>
      <c r="J936" s="66"/>
      <c r="K936" s="66"/>
      <c r="L936" s="66"/>
      <c r="M936" s="66"/>
      <c r="N936" s="66"/>
      <c r="O936" s="66"/>
      <c r="P936" s="66"/>
      <c r="Q936" s="66"/>
      <c r="R936" s="66"/>
      <c r="S936" s="66"/>
      <c r="T936" s="66">
        <v>30285</v>
      </c>
      <c r="U936" s="66"/>
      <c r="V936" s="61">
        <v>2019</v>
      </c>
    </row>
    <row r="937" spans="1:56" s="2" customFormat="1" ht="12.75" customHeight="1" x14ac:dyDescent="0.2">
      <c r="A937" s="61">
        <v>5</v>
      </c>
      <c r="B937" s="64" t="s">
        <v>900</v>
      </c>
      <c r="C937" s="66">
        <f>'Раздел 1'!M937</f>
        <v>27763</v>
      </c>
      <c r="D937" s="66"/>
      <c r="E937" s="66"/>
      <c r="F937" s="66"/>
      <c r="G937" s="66"/>
      <c r="H937" s="66"/>
      <c r="I937" s="66"/>
      <c r="J937" s="66"/>
      <c r="K937" s="66"/>
      <c r="L937" s="66"/>
      <c r="M937" s="66"/>
      <c r="N937" s="66"/>
      <c r="O937" s="66"/>
      <c r="P937" s="66"/>
      <c r="Q937" s="66"/>
      <c r="R937" s="66"/>
      <c r="S937" s="66"/>
      <c r="T937" s="66">
        <v>27763</v>
      </c>
      <c r="U937" s="66"/>
      <c r="V937" s="61">
        <v>2019</v>
      </c>
    </row>
    <row r="938" spans="1:56" s="2" customFormat="1" ht="12.75" customHeight="1" x14ac:dyDescent="0.2">
      <c r="A938" s="61">
        <v>6</v>
      </c>
      <c r="B938" s="64" t="s">
        <v>901</v>
      </c>
      <c r="C938" s="66">
        <f>'Раздел 1'!M938</f>
        <v>29829</v>
      </c>
      <c r="D938" s="66"/>
      <c r="E938" s="66"/>
      <c r="F938" s="66"/>
      <c r="G938" s="66"/>
      <c r="H938" s="66"/>
      <c r="I938" s="66"/>
      <c r="J938" s="66"/>
      <c r="K938" s="66"/>
      <c r="L938" s="66"/>
      <c r="M938" s="66"/>
      <c r="N938" s="66"/>
      <c r="O938" s="66"/>
      <c r="P938" s="66"/>
      <c r="Q938" s="66"/>
      <c r="R938" s="66"/>
      <c r="S938" s="66"/>
      <c r="T938" s="66">
        <v>29829</v>
      </c>
      <c r="U938" s="66"/>
      <c r="V938" s="61">
        <v>2019</v>
      </c>
    </row>
    <row r="939" spans="1:56" s="2" customFormat="1" ht="12.75" customHeight="1" x14ac:dyDescent="0.2">
      <c r="A939" s="61">
        <v>7</v>
      </c>
      <c r="B939" s="64" t="s">
        <v>902</v>
      </c>
      <c r="C939" s="66">
        <f>'Раздел 1'!M939</f>
        <v>21150</v>
      </c>
      <c r="D939" s="66"/>
      <c r="E939" s="66"/>
      <c r="F939" s="66"/>
      <c r="G939" s="66"/>
      <c r="H939" s="66"/>
      <c r="I939" s="66"/>
      <c r="J939" s="66"/>
      <c r="K939" s="66"/>
      <c r="L939" s="66"/>
      <c r="M939" s="66"/>
      <c r="N939" s="66"/>
      <c r="O939" s="66"/>
      <c r="P939" s="66"/>
      <c r="Q939" s="66"/>
      <c r="R939" s="66"/>
      <c r="S939" s="66"/>
      <c r="T939" s="66">
        <v>21150</v>
      </c>
      <c r="U939" s="66"/>
      <c r="V939" s="61">
        <v>2019</v>
      </c>
    </row>
    <row r="940" spans="1:56" s="2" customFormat="1" ht="12.75" customHeight="1" x14ac:dyDescent="0.2">
      <c r="A940" s="61">
        <v>8</v>
      </c>
      <c r="B940" s="64" t="s">
        <v>903</v>
      </c>
      <c r="C940" s="66">
        <f>'Раздел 1'!M940</f>
        <v>27565</v>
      </c>
      <c r="D940" s="66"/>
      <c r="E940" s="66"/>
      <c r="F940" s="66"/>
      <c r="G940" s="66"/>
      <c r="H940" s="66"/>
      <c r="I940" s="66"/>
      <c r="J940" s="66"/>
      <c r="K940" s="66"/>
      <c r="L940" s="66"/>
      <c r="M940" s="66"/>
      <c r="N940" s="66"/>
      <c r="O940" s="66"/>
      <c r="P940" s="66"/>
      <c r="Q940" s="66"/>
      <c r="R940" s="66"/>
      <c r="S940" s="66"/>
      <c r="T940" s="66">
        <v>27565</v>
      </c>
      <c r="U940" s="66"/>
      <c r="V940" s="61">
        <v>2019</v>
      </c>
    </row>
    <row r="941" spans="1:56" s="2" customFormat="1" ht="12.75" customHeight="1" x14ac:dyDescent="0.2">
      <c r="A941" s="61">
        <v>9</v>
      </c>
      <c r="B941" s="64" t="s">
        <v>904</v>
      </c>
      <c r="C941" s="66">
        <f>'Раздел 1'!M941</f>
        <v>26785</v>
      </c>
      <c r="D941" s="66"/>
      <c r="E941" s="66"/>
      <c r="F941" s="66"/>
      <c r="G941" s="66"/>
      <c r="H941" s="66"/>
      <c r="I941" s="66"/>
      <c r="J941" s="66"/>
      <c r="K941" s="66"/>
      <c r="L941" s="66"/>
      <c r="M941" s="66"/>
      <c r="N941" s="66"/>
      <c r="O941" s="66"/>
      <c r="P941" s="66"/>
      <c r="Q941" s="66"/>
      <c r="R941" s="66"/>
      <c r="S941" s="66"/>
      <c r="T941" s="66">
        <v>26785</v>
      </c>
      <c r="U941" s="66"/>
      <c r="V941" s="61">
        <v>2019</v>
      </c>
    </row>
    <row r="942" spans="1:56" s="2" customFormat="1" ht="12.75" customHeight="1" x14ac:dyDescent="0.2">
      <c r="A942" s="61">
        <v>10</v>
      </c>
      <c r="B942" s="64" t="s">
        <v>905</v>
      </c>
      <c r="C942" s="66">
        <f>'Раздел 1'!M942</f>
        <v>31284</v>
      </c>
      <c r="D942" s="66"/>
      <c r="E942" s="66"/>
      <c r="F942" s="66"/>
      <c r="G942" s="66"/>
      <c r="H942" s="66"/>
      <c r="I942" s="66"/>
      <c r="J942" s="66"/>
      <c r="K942" s="66"/>
      <c r="L942" s="66"/>
      <c r="M942" s="66"/>
      <c r="N942" s="66"/>
      <c r="O942" s="66"/>
      <c r="P942" s="66"/>
      <c r="Q942" s="66"/>
      <c r="R942" s="66"/>
      <c r="S942" s="66"/>
      <c r="T942" s="66">
        <v>31284</v>
      </c>
      <c r="U942" s="66"/>
      <c r="V942" s="61">
        <v>2019</v>
      </c>
    </row>
    <row r="943" spans="1:56" s="2" customFormat="1" ht="12.75" customHeight="1" x14ac:dyDescent="0.2">
      <c r="A943" s="61">
        <v>11</v>
      </c>
      <c r="B943" s="64" t="s">
        <v>906</v>
      </c>
      <c r="C943" s="66">
        <f>'Раздел 1'!M943</f>
        <v>30072</v>
      </c>
      <c r="D943" s="66"/>
      <c r="E943" s="66"/>
      <c r="F943" s="66"/>
      <c r="G943" s="66"/>
      <c r="H943" s="66"/>
      <c r="I943" s="66"/>
      <c r="J943" s="66"/>
      <c r="K943" s="66"/>
      <c r="L943" s="66"/>
      <c r="M943" s="66"/>
      <c r="N943" s="66"/>
      <c r="O943" s="66"/>
      <c r="P943" s="66"/>
      <c r="Q943" s="66"/>
      <c r="R943" s="66"/>
      <c r="S943" s="66"/>
      <c r="T943" s="66">
        <v>30072</v>
      </c>
      <c r="U943" s="66"/>
      <c r="V943" s="61">
        <v>2019</v>
      </c>
    </row>
    <row r="944" spans="1:56" s="2" customFormat="1" ht="12.75" customHeight="1" x14ac:dyDescent="0.2">
      <c r="A944" s="61">
        <v>12</v>
      </c>
      <c r="B944" s="64" t="s">
        <v>907</v>
      </c>
      <c r="C944" s="66">
        <f>'Раздел 1'!M944</f>
        <v>33427</v>
      </c>
      <c r="D944" s="66"/>
      <c r="E944" s="66"/>
      <c r="F944" s="66"/>
      <c r="G944" s="66"/>
      <c r="H944" s="66"/>
      <c r="I944" s="66"/>
      <c r="J944" s="66"/>
      <c r="K944" s="66"/>
      <c r="L944" s="66"/>
      <c r="M944" s="66"/>
      <c r="N944" s="66"/>
      <c r="O944" s="66"/>
      <c r="P944" s="66"/>
      <c r="Q944" s="66"/>
      <c r="R944" s="66"/>
      <c r="S944" s="66"/>
      <c r="T944" s="66">
        <v>33427</v>
      </c>
      <c r="U944" s="66"/>
      <c r="V944" s="61">
        <v>2019</v>
      </c>
    </row>
    <row r="945" spans="1:56" s="2" customFormat="1" ht="12.75" customHeight="1" x14ac:dyDescent="0.2">
      <c r="A945" s="61">
        <v>13</v>
      </c>
      <c r="B945" s="64" t="s">
        <v>908</v>
      </c>
      <c r="C945" s="66">
        <f>'Раздел 1'!M945</f>
        <v>29441</v>
      </c>
      <c r="D945" s="66"/>
      <c r="E945" s="66"/>
      <c r="F945" s="66"/>
      <c r="G945" s="66"/>
      <c r="H945" s="66"/>
      <c r="I945" s="66"/>
      <c r="J945" s="66"/>
      <c r="K945" s="66"/>
      <c r="L945" s="66"/>
      <c r="M945" s="66"/>
      <c r="N945" s="66"/>
      <c r="O945" s="66"/>
      <c r="P945" s="66"/>
      <c r="Q945" s="66"/>
      <c r="R945" s="66"/>
      <c r="S945" s="66"/>
      <c r="T945" s="66">
        <v>29441</v>
      </c>
      <c r="U945" s="66"/>
      <c r="V945" s="61">
        <v>2019</v>
      </c>
    </row>
    <row r="946" spans="1:56" s="2" customFormat="1" ht="12.75" customHeight="1" x14ac:dyDescent="0.2">
      <c r="A946" s="61">
        <v>14</v>
      </c>
      <c r="B946" s="64" t="s">
        <v>909</v>
      </c>
      <c r="C946" s="66">
        <f>'Раздел 1'!M946</f>
        <v>26024</v>
      </c>
      <c r="D946" s="66"/>
      <c r="E946" s="66"/>
      <c r="F946" s="66"/>
      <c r="G946" s="66"/>
      <c r="H946" s="66"/>
      <c r="I946" s="66"/>
      <c r="J946" s="66"/>
      <c r="K946" s="66"/>
      <c r="L946" s="66"/>
      <c r="M946" s="66"/>
      <c r="N946" s="66"/>
      <c r="O946" s="66"/>
      <c r="P946" s="66"/>
      <c r="Q946" s="66"/>
      <c r="R946" s="66"/>
      <c r="S946" s="66"/>
      <c r="T946" s="66">
        <v>26024</v>
      </c>
      <c r="U946" s="66"/>
      <c r="V946" s="61">
        <v>2019</v>
      </c>
    </row>
    <row r="947" spans="1:56" s="2" customFormat="1" ht="12.75" customHeight="1" x14ac:dyDescent="0.2">
      <c r="A947" s="61">
        <v>15</v>
      </c>
      <c r="B947" s="64" t="s">
        <v>910</v>
      </c>
      <c r="C947" s="66">
        <f>'Раздел 1'!M947</f>
        <v>42768</v>
      </c>
      <c r="D947" s="66"/>
      <c r="E947" s="66"/>
      <c r="F947" s="66"/>
      <c r="G947" s="66"/>
      <c r="H947" s="66"/>
      <c r="I947" s="66"/>
      <c r="J947" s="66"/>
      <c r="K947" s="66"/>
      <c r="L947" s="66"/>
      <c r="M947" s="66"/>
      <c r="N947" s="66"/>
      <c r="O947" s="66"/>
      <c r="P947" s="66"/>
      <c r="Q947" s="66"/>
      <c r="R947" s="66"/>
      <c r="S947" s="66"/>
      <c r="T947" s="66">
        <v>42768</v>
      </c>
      <c r="U947" s="66"/>
      <c r="V947" s="61">
        <v>2019</v>
      </c>
    </row>
    <row r="948" spans="1:56" s="2" customFormat="1" ht="12.75" customHeight="1" x14ac:dyDescent="0.2">
      <c r="A948" s="61">
        <v>16</v>
      </c>
      <c r="B948" s="64" t="s">
        <v>911</v>
      </c>
      <c r="C948" s="66">
        <f>'Раздел 1'!M948</f>
        <v>3787465.85</v>
      </c>
      <c r="D948" s="66">
        <v>375350</v>
      </c>
      <c r="E948" s="66"/>
      <c r="F948" s="66"/>
      <c r="G948" s="66">
        <v>270300</v>
      </c>
      <c r="H948" s="66"/>
      <c r="I948" s="66">
        <v>293000</v>
      </c>
      <c r="J948" s="66"/>
      <c r="K948" s="66"/>
      <c r="L948" s="66">
        <v>738</v>
      </c>
      <c r="M948" s="66">
        <v>2134300</v>
      </c>
      <c r="N948" s="66">
        <v>16</v>
      </c>
      <c r="O948" s="66">
        <v>85650</v>
      </c>
      <c r="P948" s="66">
        <v>567.54999999999995</v>
      </c>
      <c r="Q948" s="66">
        <v>460000</v>
      </c>
      <c r="R948" s="66">
        <v>99150</v>
      </c>
      <c r="S948" s="66"/>
      <c r="T948" s="66"/>
      <c r="U948" s="66">
        <f>0.0214*(D948+E948+F948+G948+H948+I948+M948+O948+R948)</f>
        <v>69715.849999999991</v>
      </c>
      <c r="V948" s="61">
        <v>2019</v>
      </c>
    </row>
    <row r="949" spans="1:56" s="2" customFormat="1" ht="12.75" customHeight="1" x14ac:dyDescent="0.2">
      <c r="A949" s="61">
        <v>17</v>
      </c>
      <c r="B949" s="64" t="s">
        <v>913</v>
      </c>
      <c r="C949" s="66">
        <f>'Раздел 1'!M949</f>
        <v>2515100</v>
      </c>
      <c r="D949" s="66"/>
      <c r="E949" s="66">
        <v>162000</v>
      </c>
      <c r="F949" s="66"/>
      <c r="G949" s="66"/>
      <c r="H949" s="66"/>
      <c r="I949" s="66">
        <v>146500</v>
      </c>
      <c r="J949" s="66"/>
      <c r="K949" s="66"/>
      <c r="L949" s="66">
        <v>365</v>
      </c>
      <c r="M949" s="66">
        <v>911300</v>
      </c>
      <c r="N949" s="66"/>
      <c r="O949" s="66"/>
      <c r="P949" s="66">
        <v>281</v>
      </c>
      <c r="Q949" s="66">
        <f>C949-E949-I949-M949-R949-T949-U949</f>
        <v>1017118.66</v>
      </c>
      <c r="R949" s="66">
        <v>148300</v>
      </c>
      <c r="S949" s="66"/>
      <c r="T949" s="66">
        <v>100604</v>
      </c>
      <c r="U949" s="66">
        <f>0.0214*(D949+E949+F949+G949+H949+I949+M949+O949+R949)</f>
        <v>29277.34</v>
      </c>
      <c r="V949" s="61">
        <v>2019</v>
      </c>
    </row>
    <row r="950" spans="1:56" s="2" customFormat="1" ht="12.75" customHeight="1" x14ac:dyDescent="0.2">
      <c r="A950" s="61">
        <v>18</v>
      </c>
      <c r="B950" s="64" t="s">
        <v>989</v>
      </c>
      <c r="C950" s="66">
        <f>'Раздел 1'!M950</f>
        <v>31792</v>
      </c>
      <c r="D950" s="66"/>
      <c r="E950" s="66"/>
      <c r="F950" s="66"/>
      <c r="G950" s="66"/>
      <c r="H950" s="66"/>
      <c r="I950" s="66"/>
      <c r="J950" s="66"/>
      <c r="K950" s="66"/>
      <c r="L950" s="66"/>
      <c r="M950" s="66"/>
      <c r="N950" s="66"/>
      <c r="O950" s="66"/>
      <c r="P950" s="66"/>
      <c r="Q950" s="66"/>
      <c r="R950" s="66"/>
      <c r="S950" s="66"/>
      <c r="T950" s="66">
        <v>31792</v>
      </c>
      <c r="U950" s="66"/>
      <c r="V950" s="61">
        <v>2019</v>
      </c>
    </row>
    <row r="951" spans="1:56" s="2" customFormat="1" ht="12.75" customHeight="1" x14ac:dyDescent="0.2">
      <c r="A951" s="61">
        <v>19</v>
      </c>
      <c r="B951" s="64" t="s">
        <v>915</v>
      </c>
      <c r="C951" s="66">
        <f>'Раздел 1'!M951</f>
        <v>384420.16800000001</v>
      </c>
      <c r="D951" s="66"/>
      <c r="E951" s="66"/>
      <c r="F951" s="66"/>
      <c r="G951" s="66"/>
      <c r="H951" s="66"/>
      <c r="I951" s="66"/>
      <c r="J951" s="66"/>
      <c r="K951" s="66"/>
      <c r="L951" s="66"/>
      <c r="M951" s="66"/>
      <c r="N951" s="66"/>
      <c r="O951" s="66"/>
      <c r="P951" s="66"/>
      <c r="Q951" s="66"/>
      <c r="R951" s="66"/>
      <c r="S951" s="66"/>
      <c r="T951" s="66">
        <v>384420.16800000001</v>
      </c>
      <c r="U951" s="66"/>
      <c r="V951" s="61">
        <v>2019</v>
      </c>
    </row>
    <row r="952" spans="1:56" s="130" customFormat="1" ht="12.75" customHeight="1" x14ac:dyDescent="0.2">
      <c r="A952" s="245" t="s">
        <v>916</v>
      </c>
      <c r="B952" s="245"/>
      <c r="C952" s="50">
        <f t="shared" ref="C952:U952" si="93">SUM(C933:C951)</f>
        <v>7145878.0179999992</v>
      </c>
      <c r="D952" s="50">
        <f t="shared" si="93"/>
        <v>375350</v>
      </c>
      <c r="E952" s="50">
        <f t="shared" si="93"/>
        <v>162000</v>
      </c>
      <c r="F952" s="50">
        <f t="shared" si="93"/>
        <v>0</v>
      </c>
      <c r="G952" s="50">
        <f t="shared" si="93"/>
        <v>270300</v>
      </c>
      <c r="H952" s="50">
        <f t="shared" si="93"/>
        <v>0</v>
      </c>
      <c r="I952" s="50">
        <f t="shared" si="93"/>
        <v>439500</v>
      </c>
      <c r="J952" s="50">
        <f t="shared" si="93"/>
        <v>0</v>
      </c>
      <c r="K952" s="50">
        <f t="shared" si="93"/>
        <v>0</v>
      </c>
      <c r="L952" s="50">
        <f t="shared" si="93"/>
        <v>1103</v>
      </c>
      <c r="M952" s="50">
        <f t="shared" si="93"/>
        <v>3045600</v>
      </c>
      <c r="N952" s="50">
        <f t="shared" si="93"/>
        <v>16</v>
      </c>
      <c r="O952" s="50">
        <f t="shared" si="93"/>
        <v>85650</v>
      </c>
      <c r="P952" s="50">
        <f t="shared" si="93"/>
        <v>848.55</v>
      </c>
      <c r="Q952" s="50">
        <f t="shared" si="93"/>
        <v>1477118.6600000001</v>
      </c>
      <c r="R952" s="50">
        <f t="shared" si="93"/>
        <v>247450</v>
      </c>
      <c r="S952" s="50">
        <f t="shared" si="93"/>
        <v>0</v>
      </c>
      <c r="T952" s="50">
        <f t="shared" si="93"/>
        <v>943916.16800000006</v>
      </c>
      <c r="U952" s="50">
        <f t="shared" si="93"/>
        <v>98993.189999999988</v>
      </c>
      <c r="V952" s="45"/>
      <c r="W952" s="81"/>
      <c r="X952" s="81"/>
      <c r="Y952" s="81"/>
      <c r="Z952" s="81"/>
      <c r="AA952" s="81"/>
      <c r="AB952" s="81"/>
      <c r="AC952" s="81"/>
      <c r="AD952" s="81"/>
      <c r="AE952" s="81"/>
      <c r="AF952" s="81"/>
      <c r="AG952" s="81"/>
      <c r="AH952" s="81"/>
      <c r="AI952" s="81"/>
      <c r="AJ952" s="81"/>
      <c r="AK952" s="81"/>
      <c r="AL952" s="81"/>
      <c r="AM952" s="81"/>
      <c r="AN952" s="81"/>
      <c r="AO952" s="81"/>
      <c r="AP952" s="81"/>
      <c r="AQ952" s="81"/>
      <c r="AR952" s="81"/>
      <c r="AS952" s="81"/>
      <c r="AT952" s="81"/>
      <c r="AU952" s="81"/>
      <c r="AV952" s="81"/>
      <c r="AW952" s="81"/>
      <c r="AX952" s="81"/>
      <c r="AY952" s="81"/>
      <c r="AZ952" s="81"/>
      <c r="BA952" s="81"/>
      <c r="BB952" s="81"/>
      <c r="BC952" s="81"/>
      <c r="BD952" s="81"/>
    </row>
    <row r="953" spans="1:56" s="2" customFormat="1" ht="12.75" customHeight="1" x14ac:dyDescent="0.2">
      <c r="A953" s="61">
        <v>1</v>
      </c>
      <c r="B953" s="64" t="s">
        <v>917</v>
      </c>
      <c r="C953" s="66">
        <f>'Раздел 1'!P953</f>
        <v>36820</v>
      </c>
      <c r="D953" s="66"/>
      <c r="E953" s="66"/>
      <c r="F953" s="66"/>
      <c r="G953" s="66"/>
      <c r="H953" s="66"/>
      <c r="I953" s="66"/>
      <c r="J953" s="66"/>
      <c r="K953" s="66"/>
      <c r="L953" s="66"/>
      <c r="M953" s="66"/>
      <c r="N953" s="66"/>
      <c r="O953" s="66"/>
      <c r="P953" s="66"/>
      <c r="Q953" s="66"/>
      <c r="R953" s="66"/>
      <c r="S953" s="66"/>
      <c r="T953" s="66">
        <v>36820</v>
      </c>
      <c r="U953" s="66"/>
      <c r="V953" s="61">
        <v>2020</v>
      </c>
    </row>
    <row r="954" spans="1:56" s="2" customFormat="1" ht="12.75" customHeight="1" x14ac:dyDescent="0.2">
      <c r="A954" s="61">
        <v>2</v>
      </c>
      <c r="B954" s="64" t="s">
        <v>918</v>
      </c>
      <c r="C954" s="66">
        <f>'Раздел 1'!P954</f>
        <v>46790</v>
      </c>
      <c r="D954" s="66"/>
      <c r="E954" s="66"/>
      <c r="F954" s="66"/>
      <c r="G954" s="66"/>
      <c r="H954" s="66"/>
      <c r="I954" s="66"/>
      <c r="J954" s="66"/>
      <c r="K954" s="66"/>
      <c r="L954" s="66"/>
      <c r="M954" s="66"/>
      <c r="N954" s="66"/>
      <c r="O954" s="66"/>
      <c r="P954" s="66"/>
      <c r="Q954" s="66"/>
      <c r="R954" s="66"/>
      <c r="S954" s="66"/>
      <c r="T954" s="66">
        <v>46790</v>
      </c>
      <c r="U954" s="66"/>
      <c r="V954" s="61">
        <v>2020</v>
      </c>
    </row>
    <row r="955" spans="1:56" s="2" customFormat="1" ht="12.75" customHeight="1" x14ac:dyDescent="0.2">
      <c r="A955" s="61">
        <v>3</v>
      </c>
      <c r="B955" s="64" t="s">
        <v>919</v>
      </c>
      <c r="C955" s="66">
        <f>'Раздел 1'!P955</f>
        <v>27957</v>
      </c>
      <c r="D955" s="66"/>
      <c r="E955" s="66"/>
      <c r="F955" s="66"/>
      <c r="G955" s="66"/>
      <c r="H955" s="66"/>
      <c r="I955" s="66"/>
      <c r="J955" s="66"/>
      <c r="K955" s="66"/>
      <c r="L955" s="66"/>
      <c r="M955" s="66"/>
      <c r="N955" s="66"/>
      <c r="O955" s="66"/>
      <c r="P955" s="66"/>
      <c r="Q955" s="66"/>
      <c r="R955" s="66"/>
      <c r="S955" s="66"/>
      <c r="T955" s="66">
        <v>27957</v>
      </c>
      <c r="U955" s="66"/>
      <c r="V955" s="61">
        <v>2020</v>
      </c>
    </row>
    <row r="956" spans="1:56" s="130" customFormat="1" ht="12.75" customHeight="1" x14ac:dyDescent="0.2">
      <c r="A956" s="245" t="s">
        <v>920</v>
      </c>
      <c r="B956" s="245"/>
      <c r="C956" s="50">
        <f t="shared" ref="C956:T956" si="94">SUM(C953:C955)</f>
        <v>111567</v>
      </c>
      <c r="D956" s="50">
        <f t="shared" si="94"/>
        <v>0</v>
      </c>
      <c r="E956" s="50">
        <f t="shared" si="94"/>
        <v>0</v>
      </c>
      <c r="F956" s="50">
        <f t="shared" si="94"/>
        <v>0</v>
      </c>
      <c r="G956" s="50">
        <f t="shared" si="94"/>
        <v>0</v>
      </c>
      <c r="H956" s="50">
        <f t="shared" si="94"/>
        <v>0</v>
      </c>
      <c r="I956" s="50">
        <f t="shared" si="94"/>
        <v>0</v>
      </c>
      <c r="J956" s="50">
        <f t="shared" si="94"/>
        <v>0</v>
      </c>
      <c r="K956" s="50">
        <f t="shared" si="94"/>
        <v>0</v>
      </c>
      <c r="L956" s="50">
        <f t="shared" si="94"/>
        <v>0</v>
      </c>
      <c r="M956" s="50">
        <f t="shared" si="94"/>
        <v>0</v>
      </c>
      <c r="N956" s="50">
        <f t="shared" si="94"/>
        <v>0</v>
      </c>
      <c r="O956" s="50">
        <f t="shared" si="94"/>
        <v>0</v>
      </c>
      <c r="P956" s="50">
        <f t="shared" si="94"/>
        <v>0</v>
      </c>
      <c r="Q956" s="50">
        <f t="shared" si="94"/>
        <v>0</v>
      </c>
      <c r="R956" s="50">
        <f t="shared" si="94"/>
        <v>0</v>
      </c>
      <c r="S956" s="50">
        <f t="shared" si="94"/>
        <v>0</v>
      </c>
      <c r="T956" s="50">
        <f t="shared" si="94"/>
        <v>111567</v>
      </c>
      <c r="U956" s="50">
        <f>0.0214*(D956+E956+F956+G956+H956+I956+M956+O956+R956)</f>
        <v>0</v>
      </c>
      <c r="V956" s="45"/>
      <c r="W956" s="81"/>
      <c r="X956" s="81"/>
      <c r="Y956" s="81"/>
      <c r="Z956" s="81"/>
      <c r="AA956" s="81"/>
      <c r="AB956" s="81"/>
      <c r="AC956" s="81"/>
      <c r="AD956" s="81"/>
      <c r="AE956" s="81"/>
      <c r="AF956" s="81"/>
      <c r="AG956" s="81"/>
      <c r="AH956" s="81"/>
      <c r="AI956" s="81"/>
      <c r="AJ956" s="81"/>
      <c r="AK956" s="81"/>
      <c r="AL956" s="81"/>
      <c r="AM956" s="81"/>
      <c r="AN956" s="81"/>
      <c r="AO956" s="81"/>
      <c r="AP956" s="81"/>
      <c r="AQ956" s="81"/>
      <c r="AR956" s="81"/>
      <c r="AS956" s="81"/>
      <c r="AT956" s="81"/>
      <c r="AU956" s="81"/>
      <c r="AV956" s="81"/>
      <c r="AW956" s="81"/>
      <c r="AX956" s="81"/>
      <c r="AY956" s="81"/>
      <c r="AZ956" s="81"/>
      <c r="BA956" s="81"/>
      <c r="BB956" s="81"/>
      <c r="BC956" s="81"/>
      <c r="BD956" s="81"/>
    </row>
    <row r="957" spans="1:56" s="130" customFormat="1" ht="12.75" customHeight="1" x14ac:dyDescent="0.2">
      <c r="A957" s="245" t="s">
        <v>921</v>
      </c>
      <c r="B957" s="245"/>
      <c r="C957" s="50">
        <v>0</v>
      </c>
      <c r="D957" s="50">
        <v>0</v>
      </c>
      <c r="E957" s="50">
        <v>0</v>
      </c>
      <c r="F957" s="50">
        <v>0</v>
      </c>
      <c r="G957" s="50">
        <v>0</v>
      </c>
      <c r="H957" s="50">
        <v>0</v>
      </c>
      <c r="I957" s="50">
        <v>0</v>
      </c>
      <c r="J957" s="50">
        <v>0</v>
      </c>
      <c r="K957" s="50">
        <v>0</v>
      </c>
      <c r="L957" s="50">
        <v>0</v>
      </c>
      <c r="M957" s="50">
        <v>0</v>
      </c>
      <c r="N957" s="50">
        <v>0</v>
      </c>
      <c r="O957" s="50">
        <v>0</v>
      </c>
      <c r="P957" s="50">
        <v>0</v>
      </c>
      <c r="Q957" s="50">
        <v>0</v>
      </c>
      <c r="R957" s="50">
        <v>0</v>
      </c>
      <c r="S957" s="50">
        <v>0</v>
      </c>
      <c r="T957" s="50">
        <v>0</v>
      </c>
      <c r="U957" s="50">
        <v>0</v>
      </c>
      <c r="V957" s="45"/>
      <c r="W957" s="81"/>
      <c r="X957" s="81"/>
      <c r="Y957" s="81"/>
      <c r="Z957" s="81"/>
      <c r="AA957" s="81"/>
      <c r="AB957" s="81"/>
      <c r="AC957" s="81"/>
      <c r="AD957" s="81"/>
      <c r="AE957" s="81"/>
      <c r="AF957" s="81"/>
      <c r="AG957" s="81"/>
      <c r="AH957" s="81"/>
      <c r="AI957" s="81"/>
      <c r="AJ957" s="81"/>
      <c r="AK957" s="81"/>
      <c r="AL957" s="81"/>
      <c r="AM957" s="81"/>
      <c r="AN957" s="81"/>
      <c r="AO957" s="81"/>
      <c r="AP957" s="81"/>
      <c r="AQ957" s="81"/>
      <c r="AR957" s="81"/>
      <c r="AS957" s="81"/>
      <c r="AT957" s="81"/>
      <c r="AU957" s="81"/>
      <c r="AV957" s="81"/>
      <c r="AW957" s="81"/>
      <c r="AX957" s="81"/>
      <c r="AY957" s="81"/>
      <c r="AZ957" s="81"/>
      <c r="BA957" s="81"/>
      <c r="BB957" s="81"/>
      <c r="BC957" s="81"/>
      <c r="BD957" s="81"/>
    </row>
    <row r="958" spans="1:56" s="131" customFormat="1" ht="12.75" customHeight="1" x14ac:dyDescent="0.2">
      <c r="A958" s="244" t="s">
        <v>922</v>
      </c>
      <c r="B958" s="244"/>
      <c r="C958" s="30">
        <f>C952+C956+C957</f>
        <v>7257445.0179999992</v>
      </c>
      <c r="D958" s="30">
        <f t="shared" ref="D958:U958" si="95">D957+D956+D952</f>
        <v>375350</v>
      </c>
      <c r="E958" s="30">
        <f t="shared" si="95"/>
        <v>162000</v>
      </c>
      <c r="F958" s="30">
        <f t="shared" si="95"/>
        <v>0</v>
      </c>
      <c r="G958" s="30">
        <f t="shared" si="95"/>
        <v>270300</v>
      </c>
      <c r="H958" s="30">
        <f t="shared" si="95"/>
        <v>0</v>
      </c>
      <c r="I958" s="30">
        <f t="shared" si="95"/>
        <v>439500</v>
      </c>
      <c r="J958" s="30">
        <f t="shared" si="95"/>
        <v>0</v>
      </c>
      <c r="K958" s="30">
        <f t="shared" si="95"/>
        <v>0</v>
      </c>
      <c r="L958" s="30">
        <f t="shared" si="95"/>
        <v>1103</v>
      </c>
      <c r="M958" s="30">
        <f t="shared" si="95"/>
        <v>3045600</v>
      </c>
      <c r="N958" s="30">
        <f t="shared" si="95"/>
        <v>16</v>
      </c>
      <c r="O958" s="30">
        <f t="shared" si="95"/>
        <v>85650</v>
      </c>
      <c r="P958" s="30">
        <f t="shared" si="95"/>
        <v>848.55</v>
      </c>
      <c r="Q958" s="30">
        <f t="shared" si="95"/>
        <v>1477118.6600000001</v>
      </c>
      <c r="R958" s="30">
        <f t="shared" si="95"/>
        <v>247450</v>
      </c>
      <c r="S958" s="30">
        <f t="shared" si="95"/>
        <v>0</v>
      </c>
      <c r="T958" s="30">
        <f t="shared" si="95"/>
        <v>1055483.1680000001</v>
      </c>
      <c r="U958" s="30">
        <f t="shared" si="95"/>
        <v>98993.189999999988</v>
      </c>
      <c r="V958" s="29"/>
      <c r="W958" s="81"/>
      <c r="X958" s="81"/>
      <c r="Y958" s="81"/>
      <c r="Z958" s="81"/>
      <c r="AA958" s="81"/>
      <c r="AB958" s="81"/>
      <c r="AC958" s="81"/>
      <c r="AD958" s="81"/>
      <c r="AE958" s="81"/>
      <c r="AF958" s="81"/>
      <c r="AG958" s="81"/>
      <c r="AH958" s="81"/>
      <c r="AI958" s="81"/>
      <c r="AJ958" s="81"/>
      <c r="AK958" s="81"/>
      <c r="AL958" s="81"/>
      <c r="AM958" s="81"/>
      <c r="AN958" s="81"/>
      <c r="AO958" s="81"/>
      <c r="AP958" s="81"/>
      <c r="AQ958" s="81"/>
      <c r="AR958" s="81"/>
      <c r="AS958" s="81"/>
      <c r="AT958" s="81"/>
      <c r="AU958" s="81"/>
      <c r="AV958" s="81"/>
      <c r="AW958" s="81"/>
      <c r="AX958" s="81"/>
      <c r="AY958" s="81"/>
      <c r="AZ958" s="81"/>
      <c r="BA958" s="81"/>
      <c r="BB958" s="81"/>
      <c r="BC958" s="81"/>
      <c r="BD958" s="81"/>
    </row>
    <row r="959" spans="1:56" s="9" customFormat="1" x14ac:dyDescent="0.2">
      <c r="A959" s="1"/>
      <c r="B959" s="2"/>
      <c r="C959" s="113"/>
      <c r="D959" s="32"/>
      <c r="E959" s="32"/>
      <c r="F959" s="32"/>
      <c r="G959" s="32"/>
      <c r="H959" s="32"/>
      <c r="I959" s="32"/>
      <c r="J959" s="114"/>
      <c r="K959" s="114"/>
      <c r="L959" s="32"/>
      <c r="M959" s="32"/>
      <c r="N959" s="32"/>
      <c r="O959" s="6"/>
      <c r="P959" s="32"/>
      <c r="Q959" s="32"/>
      <c r="R959" s="32"/>
      <c r="S959" s="114"/>
      <c r="T959" s="32"/>
      <c r="U959" s="32"/>
      <c r="V959" s="1"/>
    </row>
    <row r="960" spans="1:56" s="9" customFormat="1" x14ac:dyDescent="0.2">
      <c r="A960" s="1"/>
      <c r="B960" s="2"/>
      <c r="C960" s="113"/>
      <c r="D960" s="32"/>
      <c r="E960" s="113"/>
      <c r="F960" s="113"/>
      <c r="G960" s="113"/>
      <c r="H960" s="113"/>
      <c r="I960" s="113"/>
      <c r="J960" s="114"/>
      <c r="K960" s="114"/>
      <c r="L960" s="32"/>
      <c r="M960" s="113"/>
      <c r="N960" s="32"/>
      <c r="O960" s="113"/>
      <c r="P960" s="32"/>
      <c r="Q960" s="113"/>
      <c r="R960" s="113"/>
      <c r="S960" s="113"/>
      <c r="T960" s="113"/>
      <c r="U960" s="113"/>
      <c r="V960" s="1"/>
    </row>
    <row r="961" spans="1:22" s="9" customFormat="1" x14ac:dyDescent="0.2">
      <c r="A961" s="1"/>
      <c r="B961" s="2"/>
      <c r="C961" s="113"/>
      <c r="D961" s="32"/>
      <c r="E961" s="113"/>
      <c r="F961" s="113"/>
      <c r="G961" s="113"/>
      <c r="H961" s="113"/>
      <c r="I961" s="113"/>
      <c r="J961" s="114"/>
      <c r="K961" s="114"/>
      <c r="L961" s="32"/>
      <c r="M961" s="113"/>
      <c r="N961" s="32"/>
      <c r="O961" s="113"/>
      <c r="P961" s="32"/>
      <c r="Q961" s="113"/>
      <c r="R961" s="113"/>
      <c r="S961" s="113"/>
      <c r="T961" s="113"/>
      <c r="U961" s="113"/>
      <c r="V961" s="1"/>
    </row>
    <row r="962" spans="1:22" s="9" customFormat="1" x14ac:dyDescent="0.2">
      <c r="A962" s="1"/>
      <c r="B962" s="2"/>
      <c r="C962" s="113"/>
      <c r="D962" s="32"/>
      <c r="E962" s="32"/>
      <c r="F962" s="32"/>
      <c r="G962" s="32"/>
      <c r="H962" s="32"/>
      <c r="I962" s="32"/>
      <c r="J962" s="114"/>
      <c r="K962" s="114"/>
      <c r="L962" s="32"/>
      <c r="M962" s="32"/>
      <c r="N962" s="32"/>
      <c r="O962" s="6"/>
      <c r="P962" s="32"/>
      <c r="Q962" s="32"/>
      <c r="R962" s="32"/>
      <c r="S962" s="114"/>
      <c r="T962" s="32"/>
      <c r="U962" s="32"/>
      <c r="V962" s="1"/>
    </row>
    <row r="963" spans="1:22" s="9" customFormat="1" x14ac:dyDescent="0.2">
      <c r="A963" s="1"/>
      <c r="B963" s="2"/>
      <c r="C963" s="113"/>
      <c r="D963" s="6"/>
      <c r="E963" s="113"/>
      <c r="F963" s="113"/>
      <c r="G963" s="32"/>
      <c r="H963" s="32"/>
      <c r="I963" s="113"/>
      <c r="J963" s="114"/>
      <c r="K963" s="114"/>
      <c r="L963" s="32"/>
      <c r="M963" s="32"/>
      <c r="N963" s="32"/>
      <c r="O963" s="113"/>
      <c r="P963" s="32"/>
      <c r="Q963" s="113"/>
      <c r="R963" s="113"/>
      <c r="S963" s="114"/>
      <c r="T963" s="32"/>
      <c r="U963" s="32"/>
      <c r="V963" s="1"/>
    </row>
    <row r="964" spans="1:22" s="9" customFormat="1" x14ac:dyDescent="0.2">
      <c r="A964" s="1"/>
      <c r="B964" s="2"/>
      <c r="C964" s="113"/>
      <c r="D964" s="32"/>
      <c r="E964" s="32"/>
      <c r="F964" s="32"/>
      <c r="G964" s="32"/>
      <c r="H964" s="32"/>
      <c r="I964" s="32"/>
      <c r="J964" s="114"/>
      <c r="K964" s="114"/>
      <c r="L964" s="32"/>
      <c r="M964" s="32"/>
      <c r="N964" s="32"/>
      <c r="O964" s="6"/>
      <c r="P964" s="32"/>
      <c r="Q964" s="32"/>
      <c r="R964" s="32"/>
      <c r="S964" s="114"/>
      <c r="T964" s="32"/>
      <c r="U964" s="32"/>
      <c r="V964" s="1"/>
    </row>
    <row r="965" spans="1:22" s="9" customFormat="1" x14ac:dyDescent="0.2">
      <c r="A965" s="1"/>
      <c r="B965" s="2"/>
      <c r="C965" s="113"/>
      <c r="D965" s="32"/>
      <c r="E965" s="32"/>
      <c r="F965" s="32"/>
      <c r="G965" s="32"/>
      <c r="H965" s="32"/>
      <c r="I965" s="32"/>
      <c r="J965" s="114"/>
      <c r="K965" s="114"/>
      <c r="L965" s="32"/>
      <c r="M965" s="32"/>
      <c r="N965" s="32"/>
      <c r="O965" s="6"/>
      <c r="P965" s="32"/>
      <c r="Q965" s="32"/>
      <c r="R965" s="32"/>
      <c r="S965" s="114"/>
      <c r="T965" s="32"/>
      <c r="U965" s="32"/>
      <c r="V965" s="1"/>
    </row>
    <row r="970" spans="1:22" s="9" customFormat="1" x14ac:dyDescent="0.2">
      <c r="A970" s="1"/>
      <c r="B970" s="2"/>
      <c r="C970" s="113"/>
      <c r="D970" s="32"/>
      <c r="E970" s="32"/>
      <c r="F970" s="32"/>
      <c r="G970" s="32"/>
      <c r="H970" s="32"/>
      <c r="I970" s="32"/>
      <c r="J970" s="114"/>
      <c r="K970" s="114"/>
      <c r="L970" s="32"/>
      <c r="M970" s="32"/>
      <c r="N970" s="32"/>
      <c r="O970" s="6"/>
      <c r="P970" s="32"/>
      <c r="Q970" s="32"/>
      <c r="R970" s="32"/>
      <c r="S970" s="114"/>
      <c r="T970" s="32"/>
      <c r="U970" s="32"/>
      <c r="V970" s="1"/>
    </row>
    <row r="976" spans="1:22" x14ac:dyDescent="0.2">
      <c r="V976" s="6"/>
    </row>
  </sheetData>
  <autoFilter ref="A7:BY958"/>
  <mergeCells count="102">
    <mergeCell ref="C2:O2"/>
    <mergeCell ref="A4:A6"/>
    <mergeCell ref="B4:B6"/>
    <mergeCell ref="C4:C5"/>
    <mergeCell ref="D4:I4"/>
    <mergeCell ref="J4:K5"/>
    <mergeCell ref="L4:M5"/>
    <mergeCell ref="N4:O5"/>
    <mergeCell ref="P4:Q5"/>
    <mergeCell ref="R4:R5"/>
    <mergeCell ref="S4:S5"/>
    <mergeCell ref="T4:T5"/>
    <mergeCell ref="U4:U5"/>
    <mergeCell ref="V4:V6"/>
    <mergeCell ref="A8:B8"/>
    <mergeCell ref="A9:B9"/>
    <mergeCell ref="A12:B12"/>
    <mergeCell ref="A15:B15"/>
    <mergeCell ref="A18:B18"/>
    <mergeCell ref="A170:B170"/>
    <mergeCell ref="A214:B214"/>
    <mergeCell ref="A262:B262"/>
    <mergeCell ref="A263:B263"/>
    <mergeCell ref="A264:B264"/>
    <mergeCell ref="A291:B291"/>
    <mergeCell ref="A299:B299"/>
    <mergeCell ref="A302:B302"/>
    <mergeCell ref="A303:B303"/>
    <mergeCell ref="A304:B304"/>
    <mergeCell ref="A311:B311"/>
    <mergeCell ref="A315:B315"/>
    <mergeCell ref="A317:B317"/>
    <mergeCell ref="A318:B318"/>
    <mergeCell ref="A319:B319"/>
    <mergeCell ref="A352:B352"/>
    <mergeCell ref="A364:B364"/>
    <mergeCell ref="A369:B369"/>
    <mergeCell ref="A370:B370"/>
    <mergeCell ref="A371:B371"/>
    <mergeCell ref="A388:B388"/>
    <mergeCell ref="A399:B399"/>
    <mergeCell ref="A405:B405"/>
    <mergeCell ref="A406:B406"/>
    <mergeCell ref="A407:B407"/>
    <mergeCell ref="A423:B423"/>
    <mergeCell ref="A431:B431"/>
    <mergeCell ref="A437:B437"/>
    <mergeCell ref="A438:B438"/>
    <mergeCell ref="A439:B439"/>
    <mergeCell ref="A477:B477"/>
    <mergeCell ref="A486:B486"/>
    <mergeCell ref="A499:B499"/>
    <mergeCell ref="A500:B500"/>
    <mergeCell ref="A501:B501"/>
    <mergeCell ref="A544:B544"/>
    <mergeCell ref="A559:B559"/>
    <mergeCell ref="A563:B563"/>
    <mergeCell ref="A564:B564"/>
    <mergeCell ref="A565:B565"/>
    <mergeCell ref="A570:B570"/>
    <mergeCell ref="A578:B578"/>
    <mergeCell ref="A581:B581"/>
    <mergeCell ref="A582:B582"/>
    <mergeCell ref="A583:B583"/>
    <mergeCell ref="A605:B605"/>
    <mergeCell ref="A612:B612"/>
    <mergeCell ref="A616:B616"/>
    <mergeCell ref="A617:B617"/>
    <mergeCell ref="A618:B618"/>
    <mergeCell ref="A639:B639"/>
    <mergeCell ref="A669:B669"/>
    <mergeCell ref="A676:B676"/>
    <mergeCell ref="A677:B677"/>
    <mergeCell ref="A678:B678"/>
    <mergeCell ref="A695:B695"/>
    <mergeCell ref="A698:B698"/>
    <mergeCell ref="A716:B716"/>
    <mergeCell ref="A717:B717"/>
    <mergeCell ref="A718:B718"/>
    <mergeCell ref="A734:B734"/>
    <mergeCell ref="A745:B745"/>
    <mergeCell ref="A756:B756"/>
    <mergeCell ref="A757:B757"/>
    <mergeCell ref="A758:B758"/>
    <mergeCell ref="A779:B779"/>
    <mergeCell ref="A786:B786"/>
    <mergeCell ref="A787:B787"/>
    <mergeCell ref="A788:B788"/>
    <mergeCell ref="A810:B810"/>
    <mergeCell ref="A841:B841"/>
    <mergeCell ref="A956:B956"/>
    <mergeCell ref="A957:B957"/>
    <mergeCell ref="A958:B958"/>
    <mergeCell ref="A873:B873"/>
    <mergeCell ref="A874:B874"/>
    <mergeCell ref="A875:B875"/>
    <mergeCell ref="A898:B898"/>
    <mergeCell ref="A921:B921"/>
    <mergeCell ref="A930:B930"/>
    <mergeCell ref="A931:B931"/>
    <mergeCell ref="A932:B932"/>
    <mergeCell ref="A952:B952"/>
  </mergeCells>
  <pageMargins left="0.118055555555556" right="0.118055555555556" top="0.15763888888888899" bottom="0.15763888888888899" header="0.51180555555555496" footer="0.51180555555555496"/>
  <pageSetup paperSize="9" scale="38" firstPageNumber="0" fitToHeight="9" orientation="landscape" horizontalDpi="300" verticalDpi="300" r:id="rId1"/>
  <rowBreaks count="6" manualBreakCount="6">
    <brk id="103" max="16383" man="1"/>
    <brk id="213" max="16383" man="1"/>
    <brk id="557" max="16383" man="1"/>
    <brk id="677" max="16383" man="1"/>
    <brk id="800" max="16383" man="1"/>
    <brk id="89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  <pageSetUpPr fitToPage="1"/>
  </sheetPr>
  <dimension ref="A1:I122"/>
  <sheetViews>
    <sheetView view="pageBreakPreview" zoomScaleNormal="100" workbookViewId="0"/>
  </sheetViews>
  <sheetFormatPr defaultColWidth="8.6640625" defaultRowHeight="12.75" x14ac:dyDescent="0.2"/>
  <cols>
    <col min="1" max="1" width="4.83203125" customWidth="1"/>
    <col min="2" max="2" width="79.83203125" customWidth="1"/>
    <col min="3" max="3" width="17.6640625" customWidth="1"/>
    <col min="4" max="4" width="15.83203125" customWidth="1"/>
    <col min="5" max="5" width="16.83203125" customWidth="1"/>
    <col min="6" max="7" width="9.6640625" customWidth="1"/>
    <col min="8" max="8" width="16.83203125" customWidth="1"/>
    <col min="9" max="9" width="16" customWidth="1"/>
  </cols>
  <sheetData>
    <row r="1" spans="1:9" ht="12.75" customHeight="1" x14ac:dyDescent="0.2">
      <c r="A1" s="9"/>
      <c r="B1" s="135" t="s">
        <v>990</v>
      </c>
      <c r="C1" s="136"/>
      <c r="D1" s="136"/>
      <c r="E1" s="136"/>
      <c r="F1" s="136"/>
      <c r="G1" s="136"/>
      <c r="H1" s="136"/>
      <c r="I1" s="136"/>
    </row>
    <row r="2" spans="1:9" x14ac:dyDescent="0.2">
      <c r="A2" s="137"/>
      <c r="B2" s="137"/>
      <c r="C2" s="138"/>
      <c r="D2" s="138"/>
      <c r="E2" s="137"/>
      <c r="F2" s="137"/>
      <c r="G2" s="137"/>
      <c r="H2" s="137"/>
      <c r="I2" s="137"/>
    </row>
    <row r="3" spans="1:9" ht="12.75" customHeight="1" x14ac:dyDescent="0.2">
      <c r="A3" s="263" t="s">
        <v>3</v>
      </c>
      <c r="B3" s="263" t="s">
        <v>926</v>
      </c>
      <c r="C3" s="263" t="s">
        <v>991</v>
      </c>
      <c r="D3" s="263" t="s">
        <v>992</v>
      </c>
      <c r="E3" s="263" t="s">
        <v>993</v>
      </c>
      <c r="F3" s="263"/>
      <c r="G3" s="263"/>
      <c r="H3" s="263"/>
      <c r="I3" s="263" t="s">
        <v>994</v>
      </c>
    </row>
    <row r="4" spans="1:9" ht="86.25" x14ac:dyDescent="0.2">
      <c r="A4" s="263"/>
      <c r="B4" s="263"/>
      <c r="C4" s="263"/>
      <c r="D4" s="263"/>
      <c r="E4" s="139" t="s">
        <v>19</v>
      </c>
      <c r="F4" s="140" t="s">
        <v>21</v>
      </c>
      <c r="G4" s="140" t="s">
        <v>22</v>
      </c>
      <c r="H4" s="139" t="s">
        <v>23</v>
      </c>
      <c r="I4" s="263"/>
    </row>
    <row r="5" spans="1:9" x14ac:dyDescent="0.2">
      <c r="A5" s="263"/>
      <c r="B5" s="263"/>
      <c r="C5" s="61" t="s">
        <v>943</v>
      </c>
      <c r="D5" s="263"/>
      <c r="E5" s="66" t="s">
        <v>26</v>
      </c>
      <c r="F5" s="61" t="s">
        <v>26</v>
      </c>
      <c r="G5" s="61" t="s">
        <v>26</v>
      </c>
      <c r="H5" s="66" t="s">
        <v>26</v>
      </c>
      <c r="I5" s="263"/>
    </row>
    <row r="6" spans="1:9" x14ac:dyDescent="0.2">
      <c r="A6" s="61">
        <v>1</v>
      </c>
      <c r="B6" s="61">
        <v>2</v>
      </c>
      <c r="C6" s="61">
        <v>3</v>
      </c>
      <c r="D6" s="61">
        <v>4</v>
      </c>
      <c r="E6" s="101">
        <v>5</v>
      </c>
      <c r="F6" s="101">
        <v>6</v>
      </c>
      <c r="G6" s="101">
        <v>7</v>
      </c>
      <c r="H6" s="101">
        <v>8</v>
      </c>
      <c r="I6" s="61">
        <v>9</v>
      </c>
    </row>
    <row r="7" spans="1:9" ht="12.75" customHeight="1" x14ac:dyDescent="0.2">
      <c r="A7" s="244" t="s">
        <v>31</v>
      </c>
      <c r="B7" s="244"/>
      <c r="C7" s="29">
        <f>C8+C9+C10</f>
        <v>250</v>
      </c>
      <c r="D7" s="29"/>
      <c r="E7" s="30">
        <f>E8+E9+E10</f>
        <v>364193148.44</v>
      </c>
      <c r="F7" s="29"/>
      <c r="G7" s="29"/>
      <c r="H7" s="30">
        <f>E7</f>
        <v>364193148.44</v>
      </c>
      <c r="I7" s="30"/>
    </row>
    <row r="8" spans="1:9" ht="12.75" customHeight="1" x14ac:dyDescent="0.2">
      <c r="A8" s="245" t="s">
        <v>995</v>
      </c>
      <c r="B8" s="245"/>
      <c r="C8" s="45">
        <f>C26+C84</f>
        <v>58</v>
      </c>
      <c r="D8" s="45"/>
      <c r="E8" s="50">
        <f>E26+E84</f>
        <v>1785743.5499999996</v>
      </c>
      <c r="F8" s="50"/>
      <c r="G8" s="50"/>
      <c r="H8" s="50">
        <f>E8</f>
        <v>1785743.5499999996</v>
      </c>
      <c r="I8" s="45">
        <v>2019</v>
      </c>
    </row>
    <row r="9" spans="1:9" ht="12.75" customHeight="1" x14ac:dyDescent="0.2">
      <c r="A9" s="245" t="s">
        <v>996</v>
      </c>
      <c r="B9" s="245"/>
      <c r="C9" s="45">
        <f>C53+C98+C119</f>
        <v>105</v>
      </c>
      <c r="D9" s="45"/>
      <c r="E9" s="50">
        <f>E53+E98+E119</f>
        <v>139343374.41</v>
      </c>
      <c r="F9" s="50"/>
      <c r="G9" s="50"/>
      <c r="H9" s="50">
        <f>E9</f>
        <v>139343374.41</v>
      </c>
      <c r="I9" s="45">
        <v>2020</v>
      </c>
    </row>
    <row r="10" spans="1:9" ht="12.75" customHeight="1" x14ac:dyDescent="0.2">
      <c r="A10" s="245" t="s">
        <v>997</v>
      </c>
      <c r="B10" s="245"/>
      <c r="C10" s="45">
        <f>C71+C113+C122</f>
        <v>87</v>
      </c>
      <c r="D10" s="45"/>
      <c r="E10" s="50">
        <f>E71+E113+E122</f>
        <v>223064030.47999999</v>
      </c>
      <c r="F10" s="50"/>
      <c r="G10" s="50"/>
      <c r="H10" s="50">
        <f>E10</f>
        <v>223064030.47999999</v>
      </c>
      <c r="I10" s="45">
        <v>2021</v>
      </c>
    </row>
    <row r="11" spans="1:9" ht="12.75" customHeight="1" x14ac:dyDescent="0.2">
      <c r="A11" s="256" t="s">
        <v>41</v>
      </c>
      <c r="B11" s="256"/>
      <c r="C11" s="61"/>
      <c r="D11" s="61"/>
      <c r="E11" s="67"/>
      <c r="F11" s="67"/>
      <c r="G11" s="67"/>
      <c r="H11" s="67"/>
      <c r="I11" s="66"/>
    </row>
    <row r="12" spans="1:9" x14ac:dyDescent="0.2">
      <c r="A12" s="61">
        <v>1</v>
      </c>
      <c r="B12" s="64" t="s">
        <v>998</v>
      </c>
      <c r="C12" s="61">
        <v>3</v>
      </c>
      <c r="D12" s="61">
        <v>1994</v>
      </c>
      <c r="E12" s="66">
        <v>77808.87</v>
      </c>
      <c r="F12" s="66">
        <v>0</v>
      </c>
      <c r="G12" s="66">
        <v>0</v>
      </c>
      <c r="H12" s="66">
        <f t="shared" ref="H12:H25" si="0">E12</f>
        <v>77808.87</v>
      </c>
      <c r="I12" s="61">
        <v>2019</v>
      </c>
    </row>
    <row r="13" spans="1:9" x14ac:dyDescent="0.2">
      <c r="A13" s="61">
        <f t="shared" ref="A13:A25" si="1">A12+1</f>
        <v>2</v>
      </c>
      <c r="B13" s="64" t="s">
        <v>999</v>
      </c>
      <c r="C13" s="61">
        <v>2</v>
      </c>
      <c r="D13" s="61">
        <v>1991</v>
      </c>
      <c r="E13" s="66">
        <v>64103.75</v>
      </c>
      <c r="F13" s="66">
        <v>0</v>
      </c>
      <c r="G13" s="66">
        <v>0</v>
      </c>
      <c r="H13" s="66">
        <f t="shared" si="0"/>
        <v>64103.75</v>
      </c>
      <c r="I13" s="61">
        <v>2019</v>
      </c>
    </row>
    <row r="14" spans="1:9" x14ac:dyDescent="0.2">
      <c r="A14" s="61">
        <f t="shared" si="1"/>
        <v>3</v>
      </c>
      <c r="B14" s="64" t="s">
        <v>1000</v>
      </c>
      <c r="C14" s="61">
        <v>3</v>
      </c>
      <c r="D14" s="61">
        <v>1982</v>
      </c>
      <c r="E14" s="66">
        <v>79627.73</v>
      </c>
      <c r="F14" s="66">
        <v>0</v>
      </c>
      <c r="G14" s="66">
        <v>0</v>
      </c>
      <c r="H14" s="66">
        <f t="shared" si="0"/>
        <v>79627.73</v>
      </c>
      <c r="I14" s="61">
        <v>2019</v>
      </c>
    </row>
    <row r="15" spans="1:9" x14ac:dyDescent="0.2">
      <c r="A15" s="61">
        <f t="shared" si="1"/>
        <v>4</v>
      </c>
      <c r="B15" s="64" t="s">
        <v>1001</v>
      </c>
      <c r="C15" s="61">
        <v>3</v>
      </c>
      <c r="D15" s="61">
        <v>1987</v>
      </c>
      <c r="E15" s="66">
        <v>79627.73</v>
      </c>
      <c r="F15" s="66">
        <v>0</v>
      </c>
      <c r="G15" s="66">
        <v>0</v>
      </c>
      <c r="H15" s="66">
        <f t="shared" si="0"/>
        <v>79627.73</v>
      </c>
      <c r="I15" s="61">
        <v>2019</v>
      </c>
    </row>
    <row r="16" spans="1:9" x14ac:dyDescent="0.2">
      <c r="A16" s="61">
        <f t="shared" si="1"/>
        <v>5</v>
      </c>
      <c r="B16" s="64" t="s">
        <v>1002</v>
      </c>
      <c r="C16" s="61">
        <v>4</v>
      </c>
      <c r="D16" s="61">
        <v>1984</v>
      </c>
      <c r="E16" s="66">
        <v>94592.54</v>
      </c>
      <c r="F16" s="66">
        <v>0</v>
      </c>
      <c r="G16" s="66">
        <v>0</v>
      </c>
      <c r="H16" s="66">
        <f t="shared" si="0"/>
        <v>94592.54</v>
      </c>
      <c r="I16" s="61">
        <v>2019</v>
      </c>
    </row>
    <row r="17" spans="1:9" x14ac:dyDescent="0.2">
      <c r="A17" s="61">
        <f t="shared" si="1"/>
        <v>6</v>
      </c>
      <c r="B17" s="64" t="s">
        <v>1003</v>
      </c>
      <c r="C17" s="61">
        <v>4</v>
      </c>
      <c r="D17" s="61">
        <v>1979</v>
      </c>
      <c r="E17" s="66">
        <v>94592.54</v>
      </c>
      <c r="F17" s="66">
        <v>0</v>
      </c>
      <c r="G17" s="66">
        <v>0</v>
      </c>
      <c r="H17" s="66">
        <f t="shared" si="0"/>
        <v>94592.54</v>
      </c>
      <c r="I17" s="61">
        <v>2019</v>
      </c>
    </row>
    <row r="18" spans="1:9" x14ac:dyDescent="0.2">
      <c r="A18" s="61">
        <f t="shared" si="1"/>
        <v>7</v>
      </c>
      <c r="B18" s="64" t="s">
        <v>1004</v>
      </c>
      <c r="C18" s="61">
        <v>2</v>
      </c>
      <c r="D18" s="61">
        <v>1991</v>
      </c>
      <c r="E18" s="66">
        <v>76214.179999999993</v>
      </c>
      <c r="F18" s="66">
        <v>0</v>
      </c>
      <c r="G18" s="66">
        <v>0</v>
      </c>
      <c r="H18" s="66">
        <f t="shared" si="0"/>
        <v>76214.179999999993</v>
      </c>
      <c r="I18" s="61">
        <v>2019</v>
      </c>
    </row>
    <row r="19" spans="1:9" x14ac:dyDescent="0.2">
      <c r="A19" s="61">
        <f t="shared" si="1"/>
        <v>8</v>
      </c>
      <c r="B19" s="64" t="s">
        <v>1005</v>
      </c>
      <c r="C19" s="61">
        <v>3</v>
      </c>
      <c r="D19" s="61">
        <v>1982</v>
      </c>
      <c r="E19" s="66">
        <v>88768.72</v>
      </c>
      <c r="F19" s="66">
        <v>0</v>
      </c>
      <c r="G19" s="66">
        <v>0</v>
      </c>
      <c r="H19" s="66">
        <f t="shared" si="0"/>
        <v>88768.72</v>
      </c>
      <c r="I19" s="61">
        <v>2019</v>
      </c>
    </row>
    <row r="20" spans="1:9" x14ac:dyDescent="0.2">
      <c r="A20" s="61">
        <f t="shared" si="1"/>
        <v>9</v>
      </c>
      <c r="B20" s="64" t="s">
        <v>1006</v>
      </c>
      <c r="C20" s="61">
        <v>2</v>
      </c>
      <c r="D20" s="61">
        <v>1987</v>
      </c>
      <c r="E20" s="66">
        <v>76214.179999999993</v>
      </c>
      <c r="F20" s="66">
        <v>0</v>
      </c>
      <c r="G20" s="66">
        <v>0</v>
      </c>
      <c r="H20" s="66">
        <f t="shared" si="0"/>
        <v>76214.179999999993</v>
      </c>
      <c r="I20" s="61">
        <v>2019</v>
      </c>
    </row>
    <row r="21" spans="1:9" x14ac:dyDescent="0.2">
      <c r="A21" s="61">
        <f t="shared" si="1"/>
        <v>10</v>
      </c>
      <c r="B21" s="64" t="s">
        <v>1007</v>
      </c>
      <c r="C21" s="61">
        <v>2</v>
      </c>
      <c r="D21" s="61">
        <v>1987</v>
      </c>
      <c r="E21" s="66">
        <v>76214.179999999993</v>
      </c>
      <c r="F21" s="66">
        <v>0</v>
      </c>
      <c r="G21" s="66">
        <v>0</v>
      </c>
      <c r="H21" s="66">
        <f t="shared" si="0"/>
        <v>76214.179999999993</v>
      </c>
      <c r="I21" s="61">
        <v>2019</v>
      </c>
    </row>
    <row r="22" spans="1:9" x14ac:dyDescent="0.2">
      <c r="A22" s="61">
        <f t="shared" si="1"/>
        <v>11</v>
      </c>
      <c r="B22" s="64" t="s">
        <v>1008</v>
      </c>
      <c r="C22" s="61">
        <v>2</v>
      </c>
      <c r="D22" s="61">
        <v>1985</v>
      </c>
      <c r="E22" s="66">
        <v>71419.41</v>
      </c>
      <c r="F22" s="66">
        <v>0</v>
      </c>
      <c r="G22" s="66">
        <v>0</v>
      </c>
      <c r="H22" s="66">
        <f t="shared" si="0"/>
        <v>71419.41</v>
      </c>
      <c r="I22" s="61">
        <v>2019</v>
      </c>
    </row>
    <row r="23" spans="1:9" x14ac:dyDescent="0.2">
      <c r="A23" s="61">
        <f t="shared" si="1"/>
        <v>12</v>
      </c>
      <c r="B23" s="64" t="s">
        <v>1009</v>
      </c>
      <c r="C23" s="61">
        <v>1</v>
      </c>
      <c r="D23" s="61">
        <v>1987</v>
      </c>
      <c r="E23" s="66">
        <v>56023.41</v>
      </c>
      <c r="F23" s="66">
        <v>0</v>
      </c>
      <c r="G23" s="66">
        <v>0</v>
      </c>
      <c r="H23" s="66">
        <f t="shared" si="0"/>
        <v>56023.41</v>
      </c>
      <c r="I23" s="61">
        <v>2019</v>
      </c>
    </row>
    <row r="24" spans="1:9" x14ac:dyDescent="0.2">
      <c r="A24" s="61">
        <f t="shared" si="1"/>
        <v>13</v>
      </c>
      <c r="B24" s="64" t="s">
        <v>1010</v>
      </c>
      <c r="C24" s="61">
        <v>2</v>
      </c>
      <c r="D24" s="61">
        <v>1987</v>
      </c>
      <c r="E24" s="66">
        <v>76214.179999999993</v>
      </c>
      <c r="F24" s="66">
        <v>0</v>
      </c>
      <c r="G24" s="66">
        <v>0</v>
      </c>
      <c r="H24" s="66">
        <f t="shared" si="0"/>
        <v>76214.179999999993</v>
      </c>
      <c r="I24" s="61">
        <v>2019</v>
      </c>
    </row>
    <row r="25" spans="1:9" x14ac:dyDescent="0.2">
      <c r="A25" s="61">
        <f t="shared" si="1"/>
        <v>14</v>
      </c>
      <c r="B25" s="64" t="s">
        <v>1011</v>
      </c>
      <c r="C25" s="61">
        <v>2</v>
      </c>
      <c r="D25" s="61">
        <v>1994</v>
      </c>
      <c r="E25" s="66">
        <v>71873.8</v>
      </c>
      <c r="F25" s="66">
        <v>0</v>
      </c>
      <c r="G25" s="66">
        <v>0</v>
      </c>
      <c r="H25" s="66">
        <f t="shared" si="0"/>
        <v>71873.8</v>
      </c>
      <c r="I25" s="61">
        <v>2019</v>
      </c>
    </row>
    <row r="26" spans="1:9" ht="12.75" customHeight="1" x14ac:dyDescent="0.2">
      <c r="A26" s="245" t="s">
        <v>1012</v>
      </c>
      <c r="B26" s="245"/>
      <c r="C26" s="45">
        <f>SUM(C12:C25)</f>
        <v>35</v>
      </c>
      <c r="D26" s="45"/>
      <c r="E26" s="50">
        <f>SUM(E12:E25)</f>
        <v>1083295.2199999997</v>
      </c>
      <c r="F26" s="50"/>
      <c r="G26" s="141">
        <v>0</v>
      </c>
      <c r="H26" s="50">
        <f>SUM(H12:H25)</f>
        <v>1083295.2199999997</v>
      </c>
      <c r="I26" s="45"/>
    </row>
    <row r="27" spans="1:9" s="9" customFormat="1" x14ac:dyDescent="0.2">
      <c r="A27" s="61">
        <v>1</v>
      </c>
      <c r="B27" s="64" t="s">
        <v>998</v>
      </c>
      <c r="C27" s="61">
        <v>3</v>
      </c>
      <c r="D27" s="61">
        <v>1994</v>
      </c>
      <c r="E27" s="66">
        <v>4479310.68</v>
      </c>
      <c r="F27" s="66">
        <v>0</v>
      </c>
      <c r="G27" s="66">
        <v>0</v>
      </c>
      <c r="H27" s="66">
        <f t="shared" ref="H27:H52" si="2">E27</f>
        <v>4479310.68</v>
      </c>
      <c r="I27" s="61">
        <v>2020</v>
      </c>
    </row>
    <row r="28" spans="1:9" s="9" customFormat="1" x14ac:dyDescent="0.2">
      <c r="A28" s="61">
        <f>A27+1</f>
        <v>2</v>
      </c>
      <c r="B28" s="64" t="s">
        <v>999</v>
      </c>
      <c r="C28" s="61">
        <v>2</v>
      </c>
      <c r="D28" s="61">
        <v>1991</v>
      </c>
      <c r="E28" s="66">
        <v>3240998.67</v>
      </c>
      <c r="F28" s="66">
        <v>0</v>
      </c>
      <c r="G28" s="66">
        <v>0</v>
      </c>
      <c r="H28" s="66">
        <f t="shared" si="2"/>
        <v>3240998.67</v>
      </c>
      <c r="I28" s="61">
        <v>2020</v>
      </c>
    </row>
    <row r="29" spans="1:9" s="9" customFormat="1" x14ac:dyDescent="0.2">
      <c r="A29" s="61">
        <f>A28+1</f>
        <v>3</v>
      </c>
      <c r="B29" s="64" t="s">
        <v>1000</v>
      </c>
      <c r="C29" s="61">
        <v>3</v>
      </c>
      <c r="D29" s="61">
        <v>1982</v>
      </c>
      <c r="E29" s="66">
        <v>4725684.28</v>
      </c>
      <c r="F29" s="66">
        <v>0</v>
      </c>
      <c r="G29" s="66">
        <v>0</v>
      </c>
      <c r="H29" s="66">
        <f t="shared" si="2"/>
        <v>4725684.28</v>
      </c>
      <c r="I29" s="61">
        <v>2020</v>
      </c>
    </row>
    <row r="30" spans="1:9" s="9" customFormat="1" x14ac:dyDescent="0.2">
      <c r="A30" s="61">
        <f>A29+1</f>
        <v>4</v>
      </c>
      <c r="B30" s="64" t="s">
        <v>1001</v>
      </c>
      <c r="C30" s="61">
        <v>3</v>
      </c>
      <c r="D30" s="61">
        <v>1987</v>
      </c>
      <c r="E30" s="66">
        <v>4720434.88</v>
      </c>
      <c r="F30" s="66">
        <v>0</v>
      </c>
      <c r="G30" s="66">
        <v>0</v>
      </c>
      <c r="H30" s="66">
        <f t="shared" si="2"/>
        <v>4720434.88</v>
      </c>
      <c r="I30" s="61">
        <v>2020</v>
      </c>
    </row>
    <row r="31" spans="1:9" s="9" customFormat="1" x14ac:dyDescent="0.2">
      <c r="A31" s="61">
        <f>A30+1</f>
        <v>5</v>
      </c>
      <c r="B31" s="64" t="s">
        <v>1002</v>
      </c>
      <c r="C31" s="61">
        <v>4</v>
      </c>
      <c r="D31" s="61">
        <v>1984</v>
      </c>
      <c r="E31" s="66">
        <v>5630700.8099999996</v>
      </c>
      <c r="F31" s="66">
        <v>0</v>
      </c>
      <c r="G31" s="66">
        <v>0</v>
      </c>
      <c r="H31" s="66">
        <f t="shared" si="2"/>
        <v>5630700.8099999996</v>
      </c>
      <c r="I31" s="61">
        <v>2020</v>
      </c>
    </row>
    <row r="32" spans="1:9" s="9" customFormat="1" x14ac:dyDescent="0.2">
      <c r="A32" s="61">
        <f>A31+1</f>
        <v>6</v>
      </c>
      <c r="B32" s="64" t="s">
        <v>1003</v>
      </c>
      <c r="C32" s="61">
        <v>4</v>
      </c>
      <c r="D32" s="61">
        <v>1979</v>
      </c>
      <c r="E32" s="66">
        <v>6621554.0099999998</v>
      </c>
      <c r="F32" s="66">
        <v>0</v>
      </c>
      <c r="G32" s="66">
        <v>0</v>
      </c>
      <c r="H32" s="66">
        <f t="shared" si="2"/>
        <v>6621554.0099999998</v>
      </c>
      <c r="I32" s="61">
        <v>2020</v>
      </c>
    </row>
    <row r="33" spans="1:9" s="9" customFormat="1" x14ac:dyDescent="0.2">
      <c r="A33" s="61">
        <v>7</v>
      </c>
      <c r="B33" s="64" t="s">
        <v>1004</v>
      </c>
      <c r="C33" s="61">
        <v>2</v>
      </c>
      <c r="D33" s="61">
        <v>1991</v>
      </c>
      <c r="E33" s="66">
        <v>4540820.91</v>
      </c>
      <c r="F33" s="66">
        <v>0</v>
      </c>
      <c r="G33" s="66">
        <v>0</v>
      </c>
      <c r="H33" s="66">
        <f t="shared" si="2"/>
        <v>4540820.91</v>
      </c>
      <c r="I33" s="61">
        <v>2020</v>
      </c>
    </row>
    <row r="34" spans="1:9" s="9" customFormat="1" x14ac:dyDescent="0.2">
      <c r="A34" s="61">
        <v>8</v>
      </c>
      <c r="B34" s="64" t="s">
        <v>1005</v>
      </c>
      <c r="C34" s="61">
        <v>3</v>
      </c>
      <c r="D34" s="61">
        <v>1982</v>
      </c>
      <c r="E34" s="66">
        <v>4598791.75</v>
      </c>
      <c r="F34" s="66">
        <v>0</v>
      </c>
      <c r="G34" s="66">
        <v>0</v>
      </c>
      <c r="H34" s="66">
        <f t="shared" si="2"/>
        <v>4598791.75</v>
      </c>
      <c r="I34" s="61">
        <v>2020</v>
      </c>
    </row>
    <row r="35" spans="1:9" s="9" customFormat="1" x14ac:dyDescent="0.2">
      <c r="A35" s="61">
        <v>9</v>
      </c>
      <c r="B35" s="64" t="s">
        <v>1006</v>
      </c>
      <c r="C35" s="61">
        <v>2</v>
      </c>
      <c r="D35" s="61">
        <v>1987</v>
      </c>
      <c r="E35" s="66">
        <v>4582043.58</v>
      </c>
      <c r="F35" s="66">
        <v>0</v>
      </c>
      <c r="G35" s="66">
        <v>0</v>
      </c>
      <c r="H35" s="66">
        <f t="shared" si="2"/>
        <v>4582043.58</v>
      </c>
      <c r="I35" s="61">
        <v>2020</v>
      </c>
    </row>
    <row r="36" spans="1:9" s="9" customFormat="1" x14ac:dyDescent="0.2">
      <c r="A36" s="61">
        <v>10</v>
      </c>
      <c r="B36" s="64" t="s">
        <v>1007</v>
      </c>
      <c r="C36" s="61">
        <v>2</v>
      </c>
      <c r="D36" s="61">
        <v>1987</v>
      </c>
      <c r="E36" s="66">
        <v>4520395.9400000004</v>
      </c>
      <c r="F36" s="66">
        <v>0</v>
      </c>
      <c r="G36" s="66">
        <v>0</v>
      </c>
      <c r="H36" s="66">
        <f t="shared" si="2"/>
        <v>4520395.9400000004</v>
      </c>
      <c r="I36" s="61">
        <v>2020</v>
      </c>
    </row>
    <row r="37" spans="1:9" s="9" customFormat="1" x14ac:dyDescent="0.2">
      <c r="A37" s="61">
        <v>11</v>
      </c>
      <c r="B37" s="64" t="s">
        <v>1008</v>
      </c>
      <c r="C37" s="61">
        <v>2</v>
      </c>
      <c r="D37" s="61">
        <v>1985</v>
      </c>
      <c r="E37" s="66">
        <v>3141993.39</v>
      </c>
      <c r="F37" s="66">
        <v>0</v>
      </c>
      <c r="G37" s="66">
        <v>0</v>
      </c>
      <c r="H37" s="66">
        <f t="shared" si="2"/>
        <v>3141993.39</v>
      </c>
      <c r="I37" s="61">
        <v>2020</v>
      </c>
    </row>
    <row r="38" spans="1:9" s="9" customFormat="1" x14ac:dyDescent="0.2">
      <c r="A38" s="61">
        <v>12</v>
      </c>
      <c r="B38" s="64" t="s">
        <v>1009</v>
      </c>
      <c r="C38" s="61">
        <v>1</v>
      </c>
      <c r="D38" s="61">
        <v>1987</v>
      </c>
      <c r="E38" s="66">
        <v>2125250.85</v>
      </c>
      <c r="F38" s="66">
        <v>0</v>
      </c>
      <c r="G38" s="66">
        <v>0</v>
      </c>
      <c r="H38" s="66">
        <f t="shared" si="2"/>
        <v>2125250.85</v>
      </c>
      <c r="I38" s="61">
        <v>2020</v>
      </c>
    </row>
    <row r="39" spans="1:9" s="9" customFormat="1" x14ac:dyDescent="0.2">
      <c r="A39" s="61">
        <v>13</v>
      </c>
      <c r="B39" s="64" t="s">
        <v>1010</v>
      </c>
      <c r="C39" s="61">
        <v>2</v>
      </c>
      <c r="D39" s="61">
        <v>1987</v>
      </c>
      <c r="E39" s="66">
        <v>4584131.74</v>
      </c>
      <c r="F39" s="66">
        <v>0</v>
      </c>
      <c r="G39" s="66">
        <v>0</v>
      </c>
      <c r="H39" s="66">
        <f t="shared" si="2"/>
        <v>4584131.74</v>
      </c>
      <c r="I39" s="61">
        <v>2020</v>
      </c>
    </row>
    <row r="40" spans="1:9" s="9" customFormat="1" x14ac:dyDescent="0.2">
      <c r="A40" s="61">
        <v>14</v>
      </c>
      <c r="B40" s="64" t="s">
        <v>1011</v>
      </c>
      <c r="C40" s="61">
        <v>2</v>
      </c>
      <c r="D40" s="61">
        <v>1994</v>
      </c>
      <c r="E40" s="66">
        <v>3227937.34</v>
      </c>
      <c r="F40" s="66">
        <v>0</v>
      </c>
      <c r="G40" s="66">
        <v>0</v>
      </c>
      <c r="H40" s="66">
        <f t="shared" si="2"/>
        <v>3227937.34</v>
      </c>
      <c r="I40" s="61">
        <v>2020</v>
      </c>
    </row>
    <row r="41" spans="1:9" s="9" customFormat="1" x14ac:dyDescent="0.2">
      <c r="A41" s="61">
        <v>15</v>
      </c>
      <c r="B41" s="64" t="s">
        <v>1013</v>
      </c>
      <c r="C41" s="61">
        <v>2</v>
      </c>
      <c r="D41" s="61">
        <v>1987</v>
      </c>
      <c r="E41" s="66">
        <v>4048703.21</v>
      </c>
      <c r="F41" s="66">
        <v>0</v>
      </c>
      <c r="G41" s="66">
        <v>0</v>
      </c>
      <c r="H41" s="66">
        <f t="shared" si="2"/>
        <v>4048703.21</v>
      </c>
      <c r="I41" s="61">
        <v>2020</v>
      </c>
    </row>
    <row r="42" spans="1:9" s="9" customFormat="1" x14ac:dyDescent="0.2">
      <c r="A42" s="61">
        <v>16</v>
      </c>
      <c r="B42" s="64" t="s">
        <v>1014</v>
      </c>
      <c r="C42" s="61">
        <v>2</v>
      </c>
      <c r="D42" s="61">
        <v>1997</v>
      </c>
      <c r="E42" s="66">
        <v>5746634.4500000002</v>
      </c>
      <c r="F42" s="66">
        <v>0</v>
      </c>
      <c r="G42" s="66">
        <v>0</v>
      </c>
      <c r="H42" s="66">
        <f t="shared" si="2"/>
        <v>5746634.4500000002</v>
      </c>
      <c r="I42" s="61">
        <v>2020</v>
      </c>
    </row>
    <row r="43" spans="1:9" s="9" customFormat="1" x14ac:dyDescent="0.2">
      <c r="A43" s="61">
        <v>17</v>
      </c>
      <c r="B43" s="64" t="s">
        <v>1015</v>
      </c>
      <c r="C43" s="61">
        <v>4</v>
      </c>
      <c r="D43" s="61">
        <v>1996</v>
      </c>
      <c r="E43" s="66">
        <v>9969509.5899999999</v>
      </c>
      <c r="F43" s="66">
        <v>0</v>
      </c>
      <c r="G43" s="66">
        <v>0</v>
      </c>
      <c r="H43" s="66">
        <f t="shared" si="2"/>
        <v>9969509.5899999999</v>
      </c>
      <c r="I43" s="61">
        <v>2020</v>
      </c>
    </row>
    <row r="44" spans="1:9" s="9" customFormat="1" x14ac:dyDescent="0.2">
      <c r="A44" s="61">
        <v>18</v>
      </c>
      <c r="B44" s="64" t="s">
        <v>1016</v>
      </c>
      <c r="C44" s="61">
        <v>6</v>
      </c>
      <c r="D44" s="61">
        <v>1997</v>
      </c>
      <c r="E44" s="66">
        <v>146518.1</v>
      </c>
      <c r="F44" s="66">
        <v>0</v>
      </c>
      <c r="G44" s="66">
        <v>0</v>
      </c>
      <c r="H44" s="66">
        <f t="shared" si="2"/>
        <v>146518.1</v>
      </c>
      <c r="I44" s="61">
        <v>2020</v>
      </c>
    </row>
    <row r="45" spans="1:9" s="9" customFormat="1" x14ac:dyDescent="0.2">
      <c r="A45" s="61">
        <v>19</v>
      </c>
      <c r="B45" s="64" t="s">
        <v>1017</v>
      </c>
      <c r="C45" s="61">
        <v>2</v>
      </c>
      <c r="D45" s="61">
        <v>1977</v>
      </c>
      <c r="E45" s="66">
        <v>74345.05</v>
      </c>
      <c r="F45" s="66">
        <v>0</v>
      </c>
      <c r="G45" s="66">
        <v>0</v>
      </c>
      <c r="H45" s="66">
        <f t="shared" si="2"/>
        <v>74345.05</v>
      </c>
      <c r="I45" s="61">
        <v>2020</v>
      </c>
    </row>
    <row r="46" spans="1:9" s="9" customFormat="1" x14ac:dyDescent="0.2">
      <c r="A46" s="61">
        <v>20</v>
      </c>
      <c r="B46" s="142" t="s">
        <v>1018</v>
      </c>
      <c r="C46" s="143">
        <v>2</v>
      </c>
      <c r="D46" s="143">
        <v>1977</v>
      </c>
      <c r="E46" s="144">
        <v>75205.5</v>
      </c>
      <c r="F46" s="66">
        <v>0</v>
      </c>
      <c r="G46" s="66">
        <v>0</v>
      </c>
      <c r="H46" s="66">
        <f t="shared" si="2"/>
        <v>75205.5</v>
      </c>
      <c r="I46" s="61">
        <v>2020</v>
      </c>
    </row>
    <row r="47" spans="1:9" s="9" customFormat="1" x14ac:dyDescent="0.2">
      <c r="A47" s="61">
        <v>21</v>
      </c>
      <c r="B47" s="64" t="s">
        <v>1019</v>
      </c>
      <c r="C47" s="61">
        <v>7</v>
      </c>
      <c r="D47" s="61">
        <v>1991</v>
      </c>
      <c r="E47" s="145">
        <v>158508.38</v>
      </c>
      <c r="F47" s="66">
        <v>0</v>
      </c>
      <c r="G47" s="66">
        <v>0</v>
      </c>
      <c r="H47" s="66">
        <f t="shared" si="2"/>
        <v>158508.38</v>
      </c>
      <c r="I47" s="61">
        <v>2020</v>
      </c>
    </row>
    <row r="48" spans="1:9" s="9" customFormat="1" x14ac:dyDescent="0.2">
      <c r="A48" s="61">
        <v>22</v>
      </c>
      <c r="B48" s="64" t="s">
        <v>1020</v>
      </c>
      <c r="C48" s="61">
        <v>2</v>
      </c>
      <c r="D48" s="61">
        <v>1992</v>
      </c>
      <c r="E48" s="145">
        <v>74818.039999999994</v>
      </c>
      <c r="F48" s="66">
        <v>0</v>
      </c>
      <c r="G48" s="66">
        <v>0</v>
      </c>
      <c r="H48" s="66">
        <f t="shared" si="2"/>
        <v>74818.039999999994</v>
      </c>
      <c r="I48" s="61">
        <v>2020</v>
      </c>
    </row>
    <row r="49" spans="1:9" s="9" customFormat="1" x14ac:dyDescent="0.2">
      <c r="A49" s="61">
        <v>23</v>
      </c>
      <c r="B49" s="64" t="s">
        <v>1021</v>
      </c>
      <c r="C49" s="61">
        <v>2</v>
      </c>
      <c r="D49" s="61">
        <v>1990</v>
      </c>
      <c r="E49" s="145">
        <v>75205.5</v>
      </c>
      <c r="F49" s="66">
        <v>0</v>
      </c>
      <c r="G49" s="66">
        <v>0</v>
      </c>
      <c r="H49" s="66">
        <f t="shared" si="2"/>
        <v>75205.5</v>
      </c>
      <c r="I49" s="61">
        <v>2020</v>
      </c>
    </row>
    <row r="50" spans="1:9" s="9" customFormat="1" x14ac:dyDescent="0.2">
      <c r="A50" s="61">
        <v>24</v>
      </c>
      <c r="B50" s="64" t="s">
        <v>1022</v>
      </c>
      <c r="C50" s="61">
        <v>2</v>
      </c>
      <c r="D50" s="61">
        <v>1988</v>
      </c>
      <c r="E50" s="145">
        <v>79336.19</v>
      </c>
      <c r="F50" s="66">
        <v>0</v>
      </c>
      <c r="G50" s="66">
        <v>0</v>
      </c>
      <c r="H50" s="66">
        <f t="shared" si="2"/>
        <v>79336.19</v>
      </c>
      <c r="I50" s="61">
        <v>2020</v>
      </c>
    </row>
    <row r="51" spans="1:9" s="9" customFormat="1" x14ac:dyDescent="0.2">
      <c r="A51" s="61">
        <v>25</v>
      </c>
      <c r="B51" s="64" t="s">
        <v>1023</v>
      </c>
      <c r="C51" s="61">
        <v>2</v>
      </c>
      <c r="D51" s="61">
        <v>1988</v>
      </c>
      <c r="E51" s="145">
        <v>79336.19</v>
      </c>
      <c r="F51" s="66">
        <v>0</v>
      </c>
      <c r="G51" s="66">
        <v>0</v>
      </c>
      <c r="H51" s="66">
        <f t="shared" si="2"/>
        <v>79336.19</v>
      </c>
      <c r="I51" s="61">
        <v>2020</v>
      </c>
    </row>
    <row r="52" spans="1:9" s="9" customFormat="1" x14ac:dyDescent="0.2">
      <c r="A52" s="61">
        <v>26</v>
      </c>
      <c r="B52" s="64" t="s">
        <v>1024</v>
      </c>
      <c r="C52" s="61">
        <v>2</v>
      </c>
      <c r="D52" s="61">
        <v>1991</v>
      </c>
      <c r="E52" s="145">
        <v>77827.92</v>
      </c>
      <c r="F52" s="66">
        <v>0</v>
      </c>
      <c r="G52" s="66">
        <v>0</v>
      </c>
      <c r="H52" s="66">
        <f t="shared" si="2"/>
        <v>77827.92</v>
      </c>
      <c r="I52" s="61">
        <v>2020</v>
      </c>
    </row>
    <row r="53" spans="1:9" ht="12.75" customHeight="1" x14ac:dyDescent="0.2">
      <c r="A53" s="245" t="s">
        <v>1025</v>
      </c>
      <c r="B53" s="245"/>
      <c r="C53" s="45">
        <f>SUM(C27:C52)</f>
        <v>70</v>
      </c>
      <c r="D53" s="45"/>
      <c r="E53" s="50">
        <f>SUM(E27:E52)</f>
        <v>81345996.949999988</v>
      </c>
      <c r="F53" s="50"/>
      <c r="G53" s="141">
        <v>0</v>
      </c>
      <c r="H53" s="50">
        <f>SUM(H27:H52)</f>
        <v>81345996.949999988</v>
      </c>
      <c r="I53" s="45"/>
    </row>
    <row r="54" spans="1:9" s="9" customFormat="1" x14ac:dyDescent="0.2">
      <c r="A54" s="61">
        <v>1</v>
      </c>
      <c r="B54" s="64" t="s">
        <v>1022</v>
      </c>
      <c r="C54" s="61">
        <v>2</v>
      </c>
      <c r="D54" s="61">
        <v>1988</v>
      </c>
      <c r="E54" s="66">
        <v>4475273.09</v>
      </c>
      <c r="F54" s="66">
        <v>0</v>
      </c>
      <c r="G54" s="66">
        <v>0</v>
      </c>
      <c r="H54" s="66">
        <f t="shared" ref="H54:H69" si="3">E54</f>
        <v>4475273.09</v>
      </c>
      <c r="I54" s="61">
        <v>2021</v>
      </c>
    </row>
    <row r="55" spans="1:9" s="9" customFormat="1" x14ac:dyDescent="0.2">
      <c r="A55" s="61">
        <v>2</v>
      </c>
      <c r="B55" s="64" t="s">
        <v>1023</v>
      </c>
      <c r="C55" s="61">
        <v>2</v>
      </c>
      <c r="D55" s="61">
        <v>1988</v>
      </c>
      <c r="E55" s="66">
        <v>4477270.37</v>
      </c>
      <c r="F55" s="66">
        <v>0</v>
      </c>
      <c r="G55" s="66">
        <v>0</v>
      </c>
      <c r="H55" s="66">
        <f t="shared" si="3"/>
        <v>4477270.37</v>
      </c>
      <c r="I55" s="61">
        <v>2021</v>
      </c>
    </row>
    <row r="56" spans="1:9" s="9" customFormat="1" x14ac:dyDescent="0.2">
      <c r="A56" s="61">
        <v>3</v>
      </c>
      <c r="B56" s="64" t="s">
        <v>1024</v>
      </c>
      <c r="C56" s="61">
        <v>2</v>
      </c>
      <c r="D56" s="61">
        <v>1991</v>
      </c>
      <c r="E56" s="66">
        <v>3352537.43</v>
      </c>
      <c r="F56" s="66">
        <v>0</v>
      </c>
      <c r="G56" s="66">
        <v>0</v>
      </c>
      <c r="H56" s="66">
        <f t="shared" si="3"/>
        <v>3352537.43</v>
      </c>
      <c r="I56" s="61">
        <v>2021</v>
      </c>
    </row>
    <row r="57" spans="1:9" s="9" customFormat="1" x14ac:dyDescent="0.2">
      <c r="A57" s="61">
        <v>4</v>
      </c>
      <c r="B57" s="64" t="s">
        <v>1026</v>
      </c>
      <c r="C57" s="61">
        <v>2</v>
      </c>
      <c r="D57" s="61">
        <v>1989</v>
      </c>
      <c r="E57" s="66">
        <v>3611019.96</v>
      </c>
      <c r="F57" s="66">
        <v>0</v>
      </c>
      <c r="G57" s="66">
        <v>0</v>
      </c>
      <c r="H57" s="66">
        <f t="shared" si="3"/>
        <v>3611019.96</v>
      </c>
      <c r="I57" s="61">
        <v>2021</v>
      </c>
    </row>
    <row r="58" spans="1:9" s="9" customFormat="1" x14ac:dyDescent="0.2">
      <c r="A58" s="61">
        <v>5</v>
      </c>
      <c r="B58" s="64" t="s">
        <v>1027</v>
      </c>
      <c r="C58" s="61">
        <v>3</v>
      </c>
      <c r="D58" s="61">
        <v>1978</v>
      </c>
      <c r="E58" s="66">
        <v>8118326</v>
      </c>
      <c r="F58" s="66">
        <v>0</v>
      </c>
      <c r="G58" s="66">
        <v>0</v>
      </c>
      <c r="H58" s="66">
        <f t="shared" si="3"/>
        <v>8118326</v>
      </c>
      <c r="I58" s="61">
        <v>2021</v>
      </c>
    </row>
    <row r="59" spans="1:9" s="9" customFormat="1" x14ac:dyDescent="0.2">
      <c r="A59" s="61">
        <v>6</v>
      </c>
      <c r="B59" s="64" t="s">
        <v>1028</v>
      </c>
      <c r="C59" s="61">
        <v>2</v>
      </c>
      <c r="D59" s="61">
        <v>1986</v>
      </c>
      <c r="E59" s="66">
        <v>5188679.5599999996</v>
      </c>
      <c r="F59" s="66">
        <v>0</v>
      </c>
      <c r="G59" s="66">
        <v>0</v>
      </c>
      <c r="H59" s="66">
        <f t="shared" si="3"/>
        <v>5188679.5599999996</v>
      </c>
      <c r="I59" s="61">
        <v>2021</v>
      </c>
    </row>
    <row r="60" spans="1:9" s="9" customFormat="1" x14ac:dyDescent="0.2">
      <c r="A60" s="61">
        <v>7</v>
      </c>
      <c r="B60" s="64" t="s">
        <v>1029</v>
      </c>
      <c r="C60" s="61">
        <v>4</v>
      </c>
      <c r="D60" s="61">
        <v>1988</v>
      </c>
      <c r="E60" s="66">
        <v>12699284.289999999</v>
      </c>
      <c r="F60" s="66">
        <v>0</v>
      </c>
      <c r="G60" s="66">
        <v>0</v>
      </c>
      <c r="H60" s="66">
        <f t="shared" si="3"/>
        <v>12699284.289999999</v>
      </c>
      <c r="I60" s="61">
        <v>2021</v>
      </c>
    </row>
    <row r="61" spans="1:9" s="9" customFormat="1" x14ac:dyDescent="0.2">
      <c r="A61" s="61">
        <v>8</v>
      </c>
      <c r="B61" s="64" t="s">
        <v>1030</v>
      </c>
      <c r="C61" s="61">
        <v>2</v>
      </c>
      <c r="D61" s="61">
        <v>1988</v>
      </c>
      <c r="E61" s="66">
        <v>5799888.2300000004</v>
      </c>
      <c r="F61" s="66">
        <v>0</v>
      </c>
      <c r="G61" s="66">
        <v>0</v>
      </c>
      <c r="H61" s="66">
        <f t="shared" si="3"/>
        <v>5799888.2300000004</v>
      </c>
      <c r="I61" s="61">
        <v>2021</v>
      </c>
    </row>
    <row r="62" spans="1:9" s="9" customFormat="1" x14ac:dyDescent="0.2">
      <c r="A62" s="61">
        <v>9</v>
      </c>
      <c r="B62" s="64" t="s">
        <v>1017</v>
      </c>
      <c r="C62" s="61">
        <v>2</v>
      </c>
      <c r="D62" s="61">
        <v>1977</v>
      </c>
      <c r="E62" s="66">
        <v>3452944.27</v>
      </c>
      <c r="F62" s="66">
        <v>0</v>
      </c>
      <c r="G62" s="66">
        <v>0</v>
      </c>
      <c r="H62" s="66">
        <f t="shared" si="3"/>
        <v>3452944.27</v>
      </c>
      <c r="I62" s="61">
        <v>2021</v>
      </c>
    </row>
    <row r="63" spans="1:9" s="9" customFormat="1" x14ac:dyDescent="0.2">
      <c r="A63" s="61">
        <v>10</v>
      </c>
      <c r="B63" s="142" t="s">
        <v>1018</v>
      </c>
      <c r="C63" s="143">
        <v>2</v>
      </c>
      <c r="D63" s="143">
        <v>1977</v>
      </c>
      <c r="E63" s="144">
        <v>5133096.0199999996</v>
      </c>
      <c r="F63" s="66">
        <v>0</v>
      </c>
      <c r="G63" s="66">
        <v>0</v>
      </c>
      <c r="H63" s="66">
        <f t="shared" si="3"/>
        <v>5133096.0199999996</v>
      </c>
      <c r="I63" s="61">
        <v>2021</v>
      </c>
    </row>
    <row r="64" spans="1:9" s="9" customFormat="1" x14ac:dyDescent="0.2">
      <c r="A64" s="61">
        <v>11</v>
      </c>
      <c r="B64" s="64" t="s">
        <v>1019</v>
      </c>
      <c r="C64" s="61">
        <v>7</v>
      </c>
      <c r="D64" s="61">
        <v>1991</v>
      </c>
      <c r="E64" s="145">
        <v>11470279.18</v>
      </c>
      <c r="F64" s="66">
        <v>0</v>
      </c>
      <c r="G64" s="66">
        <v>0</v>
      </c>
      <c r="H64" s="66">
        <f t="shared" si="3"/>
        <v>11470279.18</v>
      </c>
      <c r="I64" s="61">
        <v>2021</v>
      </c>
    </row>
    <row r="65" spans="1:9" s="9" customFormat="1" x14ac:dyDescent="0.2">
      <c r="A65" s="61">
        <v>12</v>
      </c>
      <c r="B65" s="64" t="s">
        <v>1020</v>
      </c>
      <c r="C65" s="61">
        <v>2</v>
      </c>
      <c r="D65" s="61">
        <v>1992</v>
      </c>
      <c r="E65" s="145">
        <v>3337759.71</v>
      </c>
      <c r="F65" s="66">
        <v>0</v>
      </c>
      <c r="G65" s="66">
        <v>0</v>
      </c>
      <c r="H65" s="66">
        <f t="shared" si="3"/>
        <v>3337759.71</v>
      </c>
      <c r="I65" s="61">
        <v>2021</v>
      </c>
    </row>
    <row r="66" spans="1:9" s="9" customFormat="1" x14ac:dyDescent="0.2">
      <c r="A66" s="61">
        <v>13</v>
      </c>
      <c r="B66" s="64" t="s">
        <v>1021</v>
      </c>
      <c r="C66" s="61">
        <v>2</v>
      </c>
      <c r="D66" s="61">
        <v>1990</v>
      </c>
      <c r="E66" s="145">
        <v>5108504.8</v>
      </c>
      <c r="F66" s="66">
        <v>0</v>
      </c>
      <c r="G66" s="66">
        <v>0</v>
      </c>
      <c r="H66" s="66">
        <f t="shared" si="3"/>
        <v>5108504.8</v>
      </c>
      <c r="I66" s="61">
        <v>2021</v>
      </c>
    </row>
    <row r="67" spans="1:9" s="9" customFormat="1" x14ac:dyDescent="0.2">
      <c r="A67" s="61">
        <v>14</v>
      </c>
      <c r="B67" s="64" t="s">
        <v>1031</v>
      </c>
      <c r="C67" s="61">
        <v>5</v>
      </c>
      <c r="D67" s="61">
        <v>1977</v>
      </c>
      <c r="E67" s="66">
        <v>23263081.600000001</v>
      </c>
      <c r="F67" s="66">
        <v>0</v>
      </c>
      <c r="G67" s="66">
        <v>0</v>
      </c>
      <c r="H67" s="66">
        <f t="shared" si="3"/>
        <v>23263081.600000001</v>
      </c>
      <c r="I67" s="61">
        <v>2021</v>
      </c>
    </row>
    <row r="68" spans="1:9" s="9" customFormat="1" x14ac:dyDescent="0.2">
      <c r="A68" s="61">
        <v>15</v>
      </c>
      <c r="B68" s="64" t="s">
        <v>1032</v>
      </c>
      <c r="C68" s="61">
        <v>2</v>
      </c>
      <c r="D68" s="61">
        <v>1986</v>
      </c>
      <c r="E68" s="66">
        <v>6024955</v>
      </c>
      <c r="F68" s="66">
        <v>0</v>
      </c>
      <c r="G68" s="66">
        <v>0</v>
      </c>
      <c r="H68" s="66">
        <f t="shared" si="3"/>
        <v>6024955</v>
      </c>
      <c r="I68" s="61">
        <v>2021</v>
      </c>
    </row>
    <row r="69" spans="1:9" s="9" customFormat="1" x14ac:dyDescent="0.2">
      <c r="A69" s="61">
        <v>16</v>
      </c>
      <c r="B69" s="64" t="s">
        <v>1033</v>
      </c>
      <c r="C69" s="61">
        <v>7</v>
      </c>
      <c r="D69" s="61" t="s">
        <v>408</v>
      </c>
      <c r="E69" s="66">
        <v>19626800</v>
      </c>
      <c r="F69" s="66">
        <v>0</v>
      </c>
      <c r="G69" s="66">
        <v>0</v>
      </c>
      <c r="H69" s="66">
        <f t="shared" si="3"/>
        <v>19626800</v>
      </c>
      <c r="I69" s="61">
        <v>2021</v>
      </c>
    </row>
    <row r="70" spans="1:9" s="9" customFormat="1" x14ac:dyDescent="0.2">
      <c r="A70" s="61">
        <v>17</v>
      </c>
      <c r="B70" s="64" t="s">
        <v>1034</v>
      </c>
      <c r="C70" s="61">
        <v>7</v>
      </c>
      <c r="D70" s="61" t="s">
        <v>1035</v>
      </c>
      <c r="E70" s="66">
        <v>17663842</v>
      </c>
      <c r="F70" s="66">
        <v>0</v>
      </c>
      <c r="G70" s="66">
        <v>0</v>
      </c>
      <c r="H70" s="66">
        <v>17663842</v>
      </c>
      <c r="I70" s="61">
        <v>2021</v>
      </c>
    </row>
    <row r="71" spans="1:9" ht="12.75" customHeight="1" x14ac:dyDescent="0.2">
      <c r="A71" s="245" t="s">
        <v>1036</v>
      </c>
      <c r="B71" s="245"/>
      <c r="C71" s="45">
        <f>SUM(C54:C70)</f>
        <v>55</v>
      </c>
      <c r="D71" s="45"/>
      <c r="E71" s="50">
        <f>SUM(E54:E70)</f>
        <v>142803541.50999999</v>
      </c>
      <c r="F71" s="50"/>
      <c r="G71" s="141">
        <v>0</v>
      </c>
      <c r="H71" s="50">
        <f>SUM(H54:H70)</f>
        <v>142803541.50999999</v>
      </c>
      <c r="I71" s="45"/>
    </row>
    <row r="72" spans="1:9" ht="12.75" customHeight="1" x14ac:dyDescent="0.2">
      <c r="A72" s="256" t="s">
        <v>380</v>
      </c>
      <c r="B72" s="256"/>
      <c r="C72" s="61"/>
      <c r="D72" s="61"/>
      <c r="E72" s="66"/>
      <c r="F72" s="66"/>
      <c r="G72" s="66"/>
      <c r="H72" s="66"/>
      <c r="I72" s="66"/>
    </row>
    <row r="73" spans="1:9" x14ac:dyDescent="0.2">
      <c r="A73" s="61">
        <v>1</v>
      </c>
      <c r="B73" s="64" t="s">
        <v>1037</v>
      </c>
      <c r="C73" s="61">
        <v>1</v>
      </c>
      <c r="D73" s="61">
        <v>1985</v>
      </c>
      <c r="E73" s="66">
        <v>47971.46</v>
      </c>
      <c r="F73" s="66">
        <v>0</v>
      </c>
      <c r="G73" s="66">
        <v>0</v>
      </c>
      <c r="H73" s="66">
        <f t="shared" ref="H73:H84" si="4">E73</f>
        <v>47971.46</v>
      </c>
      <c r="I73" s="61">
        <v>2019</v>
      </c>
    </row>
    <row r="74" spans="1:9" x14ac:dyDescent="0.2">
      <c r="A74" s="61">
        <v>2</v>
      </c>
      <c r="B74" s="64" t="s">
        <v>1038</v>
      </c>
      <c r="C74" s="61">
        <v>4</v>
      </c>
      <c r="D74" s="61">
        <v>1988</v>
      </c>
      <c r="E74" s="66">
        <v>91740.59</v>
      </c>
      <c r="F74" s="66">
        <v>0</v>
      </c>
      <c r="G74" s="66">
        <v>0</v>
      </c>
      <c r="H74" s="66">
        <f t="shared" si="4"/>
        <v>91740.59</v>
      </c>
      <c r="I74" s="61">
        <v>2019</v>
      </c>
    </row>
    <row r="75" spans="1:9" x14ac:dyDescent="0.2">
      <c r="A75" s="61">
        <v>3</v>
      </c>
      <c r="B75" s="64" t="s">
        <v>1039</v>
      </c>
      <c r="C75" s="61">
        <v>1</v>
      </c>
      <c r="D75" s="61">
        <v>1978</v>
      </c>
      <c r="E75" s="66">
        <v>47971.46</v>
      </c>
      <c r="F75" s="66">
        <v>0</v>
      </c>
      <c r="G75" s="66">
        <v>0</v>
      </c>
      <c r="H75" s="66">
        <f t="shared" si="4"/>
        <v>47971.46</v>
      </c>
      <c r="I75" s="61">
        <v>2019</v>
      </c>
    </row>
    <row r="76" spans="1:9" x14ac:dyDescent="0.2">
      <c r="A76" s="61">
        <v>4</v>
      </c>
      <c r="B76" s="64" t="s">
        <v>1040</v>
      </c>
      <c r="C76" s="61">
        <v>1</v>
      </c>
      <c r="D76" s="61">
        <v>1978</v>
      </c>
      <c r="E76" s="66">
        <v>47971.46</v>
      </c>
      <c r="F76" s="66">
        <v>0</v>
      </c>
      <c r="G76" s="66">
        <v>0</v>
      </c>
      <c r="H76" s="66">
        <f t="shared" si="4"/>
        <v>47971.46</v>
      </c>
      <c r="I76" s="61">
        <v>2019</v>
      </c>
    </row>
    <row r="77" spans="1:9" x14ac:dyDescent="0.2">
      <c r="A77" s="61">
        <v>5</v>
      </c>
      <c r="B77" s="64" t="s">
        <v>1041</v>
      </c>
      <c r="C77" s="61">
        <v>4</v>
      </c>
      <c r="D77" s="61">
        <v>1980</v>
      </c>
      <c r="E77" s="66">
        <v>91740.59</v>
      </c>
      <c r="F77" s="66">
        <v>0</v>
      </c>
      <c r="G77" s="66">
        <v>0</v>
      </c>
      <c r="H77" s="66">
        <f t="shared" si="4"/>
        <v>91740.59</v>
      </c>
      <c r="I77" s="61">
        <v>2019</v>
      </c>
    </row>
    <row r="78" spans="1:9" x14ac:dyDescent="0.2">
      <c r="A78" s="61">
        <v>6</v>
      </c>
      <c r="B78" s="64" t="s">
        <v>1042</v>
      </c>
      <c r="C78" s="61">
        <v>1</v>
      </c>
      <c r="D78" s="61">
        <v>1977</v>
      </c>
      <c r="E78" s="66">
        <v>47971.46</v>
      </c>
      <c r="F78" s="66">
        <v>0</v>
      </c>
      <c r="G78" s="66">
        <v>0</v>
      </c>
      <c r="H78" s="66">
        <f t="shared" si="4"/>
        <v>47971.46</v>
      </c>
      <c r="I78" s="61">
        <v>2019</v>
      </c>
    </row>
    <row r="79" spans="1:9" x14ac:dyDescent="0.2">
      <c r="A79" s="61">
        <v>7</v>
      </c>
      <c r="B79" s="64" t="s">
        <v>1043</v>
      </c>
      <c r="C79" s="61">
        <v>1</v>
      </c>
      <c r="D79" s="61">
        <v>1983</v>
      </c>
      <c r="E79" s="66">
        <v>47971.46</v>
      </c>
      <c r="F79" s="66">
        <v>0</v>
      </c>
      <c r="G79" s="66">
        <v>0</v>
      </c>
      <c r="H79" s="66">
        <f t="shared" si="4"/>
        <v>47971.46</v>
      </c>
      <c r="I79" s="61">
        <v>2019</v>
      </c>
    </row>
    <row r="80" spans="1:9" x14ac:dyDescent="0.2">
      <c r="A80" s="61">
        <v>8</v>
      </c>
      <c r="B80" s="64" t="s">
        <v>1044</v>
      </c>
      <c r="C80" s="61">
        <v>2</v>
      </c>
      <c r="D80" s="61">
        <v>1985</v>
      </c>
      <c r="E80" s="66">
        <v>62171.09</v>
      </c>
      <c r="F80" s="66">
        <v>0</v>
      </c>
      <c r="G80" s="66">
        <v>0</v>
      </c>
      <c r="H80" s="66">
        <f t="shared" si="4"/>
        <v>62171.09</v>
      </c>
      <c r="I80" s="61">
        <v>2019</v>
      </c>
    </row>
    <row r="81" spans="1:9" x14ac:dyDescent="0.2">
      <c r="A81" s="61">
        <v>9</v>
      </c>
      <c r="B81" s="64" t="s">
        <v>1045</v>
      </c>
      <c r="C81" s="61">
        <v>1</v>
      </c>
      <c r="D81" s="61">
        <v>1989</v>
      </c>
      <c r="E81" s="66">
        <v>47971.46</v>
      </c>
      <c r="F81" s="66">
        <v>0</v>
      </c>
      <c r="G81" s="66">
        <v>0</v>
      </c>
      <c r="H81" s="66">
        <f t="shared" si="4"/>
        <v>47971.46</v>
      </c>
      <c r="I81" s="61">
        <v>2019</v>
      </c>
    </row>
    <row r="82" spans="1:9" x14ac:dyDescent="0.2">
      <c r="A82" s="61">
        <v>10</v>
      </c>
      <c r="B82" s="64" t="s">
        <v>1046</v>
      </c>
      <c r="C82" s="61">
        <v>4</v>
      </c>
      <c r="D82" s="61">
        <v>1984</v>
      </c>
      <c r="E82" s="66">
        <v>91740.59</v>
      </c>
      <c r="F82" s="66">
        <v>0</v>
      </c>
      <c r="G82" s="66">
        <v>0</v>
      </c>
      <c r="H82" s="66">
        <f t="shared" si="4"/>
        <v>91740.59</v>
      </c>
      <c r="I82" s="61">
        <v>2019</v>
      </c>
    </row>
    <row r="83" spans="1:9" x14ac:dyDescent="0.2">
      <c r="A83" s="61">
        <v>11</v>
      </c>
      <c r="B83" s="64" t="s">
        <v>1047</v>
      </c>
      <c r="C83" s="61">
        <v>3</v>
      </c>
      <c r="D83" s="61">
        <v>1986</v>
      </c>
      <c r="E83" s="66">
        <v>77226.710000000006</v>
      </c>
      <c r="F83" s="66">
        <v>0</v>
      </c>
      <c r="G83" s="66">
        <v>0</v>
      </c>
      <c r="H83" s="66">
        <f t="shared" si="4"/>
        <v>77226.710000000006</v>
      </c>
      <c r="I83" s="61">
        <v>2019</v>
      </c>
    </row>
    <row r="84" spans="1:9" ht="12.75" customHeight="1" x14ac:dyDescent="0.2">
      <c r="A84" s="245" t="s">
        <v>397</v>
      </c>
      <c r="B84" s="245"/>
      <c r="C84" s="45">
        <f>SUM(C73:C83)</f>
        <v>23</v>
      </c>
      <c r="D84" s="45"/>
      <c r="E84" s="50">
        <f>SUM(E73:E83)</f>
        <v>702448.32999999984</v>
      </c>
      <c r="F84" s="141"/>
      <c r="G84" s="141"/>
      <c r="H84" s="50">
        <f t="shared" si="4"/>
        <v>702448.32999999984</v>
      </c>
      <c r="I84" s="50"/>
    </row>
    <row r="85" spans="1:9" s="9" customFormat="1" x14ac:dyDescent="0.2">
      <c r="A85" s="61">
        <v>1</v>
      </c>
      <c r="B85" s="64" t="s">
        <v>1037</v>
      </c>
      <c r="C85" s="61">
        <v>1</v>
      </c>
      <c r="D85" s="61">
        <v>1985</v>
      </c>
      <c r="E85" s="66">
        <v>2035537.53</v>
      </c>
      <c r="F85" s="66">
        <v>0</v>
      </c>
      <c r="G85" s="66">
        <v>0</v>
      </c>
      <c r="H85" s="66">
        <v>2035537.53</v>
      </c>
      <c r="I85" s="61">
        <v>2020</v>
      </c>
    </row>
    <row r="86" spans="1:9" s="9" customFormat="1" x14ac:dyDescent="0.2">
      <c r="A86" s="61">
        <v>2</v>
      </c>
      <c r="B86" s="64" t="s">
        <v>1038</v>
      </c>
      <c r="C86" s="61">
        <v>4</v>
      </c>
      <c r="D86" s="61">
        <v>1988</v>
      </c>
      <c r="E86" s="66">
        <v>6155422.71</v>
      </c>
      <c r="F86" s="66">
        <v>0</v>
      </c>
      <c r="G86" s="66">
        <v>0</v>
      </c>
      <c r="H86" s="66">
        <v>6155422.71</v>
      </c>
      <c r="I86" s="61">
        <v>2020</v>
      </c>
    </row>
    <row r="87" spans="1:9" s="9" customFormat="1" x14ac:dyDescent="0.2">
      <c r="A87" s="61">
        <v>3</v>
      </c>
      <c r="B87" s="64" t="s">
        <v>1039</v>
      </c>
      <c r="C87" s="61">
        <v>1</v>
      </c>
      <c r="D87" s="61">
        <v>1978</v>
      </c>
      <c r="E87" s="66">
        <v>1494444.94</v>
      </c>
      <c r="F87" s="66">
        <v>0</v>
      </c>
      <c r="G87" s="66">
        <v>0</v>
      </c>
      <c r="H87" s="66">
        <v>1494444.94</v>
      </c>
      <c r="I87" s="61">
        <v>2020</v>
      </c>
    </row>
    <row r="88" spans="1:9" s="9" customFormat="1" x14ac:dyDescent="0.2">
      <c r="A88" s="61">
        <v>4</v>
      </c>
      <c r="B88" s="64" t="s">
        <v>1040</v>
      </c>
      <c r="C88" s="61">
        <v>1</v>
      </c>
      <c r="D88" s="61">
        <v>1978</v>
      </c>
      <c r="E88" s="66">
        <v>1441208.62</v>
      </c>
      <c r="F88" s="66">
        <v>0</v>
      </c>
      <c r="G88" s="66">
        <v>0</v>
      </c>
      <c r="H88" s="66">
        <v>1441208.62</v>
      </c>
      <c r="I88" s="61">
        <v>2020</v>
      </c>
    </row>
    <row r="89" spans="1:9" s="9" customFormat="1" x14ac:dyDescent="0.2">
      <c r="A89" s="61">
        <v>5</v>
      </c>
      <c r="B89" s="64" t="s">
        <v>1041</v>
      </c>
      <c r="C89" s="61">
        <v>4</v>
      </c>
      <c r="D89" s="61">
        <v>1980</v>
      </c>
      <c r="E89" s="66">
        <v>6264285.2199999997</v>
      </c>
      <c r="F89" s="66">
        <v>0</v>
      </c>
      <c r="G89" s="66">
        <v>0</v>
      </c>
      <c r="H89" s="66">
        <v>6264285.2199999997</v>
      </c>
      <c r="I89" s="61">
        <v>2020</v>
      </c>
    </row>
    <row r="90" spans="1:9" s="9" customFormat="1" x14ac:dyDescent="0.2">
      <c r="A90" s="61">
        <v>6</v>
      </c>
      <c r="B90" s="64" t="s">
        <v>1042</v>
      </c>
      <c r="C90" s="61">
        <v>1</v>
      </c>
      <c r="D90" s="61">
        <v>1977</v>
      </c>
      <c r="E90" s="66">
        <v>1760183.13</v>
      </c>
      <c r="F90" s="66">
        <v>0</v>
      </c>
      <c r="G90" s="66">
        <v>0</v>
      </c>
      <c r="H90" s="66">
        <v>1760183.13</v>
      </c>
      <c r="I90" s="61">
        <v>2020</v>
      </c>
    </row>
    <row r="91" spans="1:9" s="9" customFormat="1" x14ac:dyDescent="0.2">
      <c r="A91" s="61">
        <v>7</v>
      </c>
      <c r="B91" s="64" t="s">
        <v>1043</v>
      </c>
      <c r="C91" s="61">
        <v>1</v>
      </c>
      <c r="D91" s="61">
        <v>1983</v>
      </c>
      <c r="E91" s="66">
        <v>1982113.31</v>
      </c>
      <c r="F91" s="66">
        <v>0</v>
      </c>
      <c r="G91" s="66">
        <v>0</v>
      </c>
      <c r="H91" s="66">
        <v>1982113.31</v>
      </c>
      <c r="I91" s="61">
        <v>2020</v>
      </c>
    </row>
    <row r="92" spans="1:9" s="9" customFormat="1" x14ac:dyDescent="0.2">
      <c r="A92" s="61">
        <v>8</v>
      </c>
      <c r="B92" s="64" t="s">
        <v>1044</v>
      </c>
      <c r="C92" s="61">
        <v>2</v>
      </c>
      <c r="D92" s="61">
        <v>1985</v>
      </c>
      <c r="E92" s="66">
        <v>2948101.63</v>
      </c>
      <c r="F92" s="66">
        <v>0</v>
      </c>
      <c r="G92" s="66">
        <v>0</v>
      </c>
      <c r="H92" s="66">
        <v>2948101.63</v>
      </c>
      <c r="I92" s="61">
        <v>2020</v>
      </c>
    </row>
    <row r="93" spans="1:9" s="9" customFormat="1" x14ac:dyDescent="0.2">
      <c r="A93" s="61">
        <v>9</v>
      </c>
      <c r="B93" s="64" t="s">
        <v>1045</v>
      </c>
      <c r="C93" s="61">
        <v>1</v>
      </c>
      <c r="D93" s="61">
        <v>1989</v>
      </c>
      <c r="E93" s="66">
        <v>1612051.21</v>
      </c>
      <c r="F93" s="66">
        <v>0</v>
      </c>
      <c r="G93" s="66">
        <v>0</v>
      </c>
      <c r="H93" s="66">
        <v>1612051.21</v>
      </c>
      <c r="I93" s="61">
        <v>2020</v>
      </c>
    </row>
    <row r="94" spans="1:9" s="9" customFormat="1" x14ac:dyDescent="0.2">
      <c r="A94" s="61">
        <v>10</v>
      </c>
      <c r="B94" s="64" t="s">
        <v>1046</v>
      </c>
      <c r="C94" s="61">
        <v>4</v>
      </c>
      <c r="D94" s="61">
        <v>1984</v>
      </c>
      <c r="E94" s="66">
        <v>6236628.3099999996</v>
      </c>
      <c r="F94" s="66">
        <v>0</v>
      </c>
      <c r="G94" s="66">
        <v>0</v>
      </c>
      <c r="H94" s="66">
        <v>6236628.3099999996</v>
      </c>
      <c r="I94" s="61">
        <v>2020</v>
      </c>
    </row>
    <row r="95" spans="1:9" s="9" customFormat="1" x14ac:dyDescent="0.2">
      <c r="A95" s="61">
        <v>11</v>
      </c>
      <c r="B95" s="64" t="s">
        <v>1047</v>
      </c>
      <c r="C95" s="61">
        <v>3</v>
      </c>
      <c r="D95" s="61">
        <v>1986</v>
      </c>
      <c r="E95" s="66">
        <v>5142890</v>
      </c>
      <c r="F95" s="66">
        <v>0</v>
      </c>
      <c r="G95" s="66">
        <v>0</v>
      </c>
      <c r="H95" s="66">
        <v>5142890</v>
      </c>
      <c r="I95" s="61">
        <v>2020</v>
      </c>
    </row>
    <row r="96" spans="1:9" s="9" customFormat="1" x14ac:dyDescent="0.2">
      <c r="A96" s="61">
        <v>12</v>
      </c>
      <c r="B96" s="64" t="s">
        <v>1048</v>
      </c>
      <c r="C96" s="61">
        <v>1</v>
      </c>
      <c r="D96" s="61">
        <v>1978</v>
      </c>
      <c r="E96" s="66">
        <v>58318.33</v>
      </c>
      <c r="F96" s="66">
        <v>0</v>
      </c>
      <c r="G96" s="66">
        <v>0</v>
      </c>
      <c r="H96" s="66">
        <v>58318.33</v>
      </c>
      <c r="I96" s="61">
        <v>2020</v>
      </c>
    </row>
    <row r="97" spans="1:9" s="9" customFormat="1" x14ac:dyDescent="0.2">
      <c r="A97" s="61">
        <v>13</v>
      </c>
      <c r="B97" s="64" t="s">
        <v>1049</v>
      </c>
      <c r="C97" s="61">
        <v>1</v>
      </c>
      <c r="D97" s="61">
        <v>1986</v>
      </c>
      <c r="E97" s="66">
        <v>58318.33</v>
      </c>
      <c r="F97" s="66">
        <v>0</v>
      </c>
      <c r="G97" s="66">
        <v>0</v>
      </c>
      <c r="H97" s="66">
        <v>58318.33</v>
      </c>
      <c r="I97" s="61">
        <v>2020</v>
      </c>
    </row>
    <row r="98" spans="1:9" ht="12.75" customHeight="1" x14ac:dyDescent="0.2">
      <c r="A98" s="245" t="s">
        <v>405</v>
      </c>
      <c r="B98" s="245"/>
      <c r="C98" s="45">
        <f>SUM(C85:C97)</f>
        <v>25</v>
      </c>
      <c r="D98" s="45"/>
      <c r="E98" s="50">
        <f>SUM(E85:E97)</f>
        <v>37189503.269999996</v>
      </c>
      <c r="F98" s="141"/>
      <c r="G98" s="141"/>
      <c r="H98" s="50">
        <f>SUM(H85:H97)</f>
        <v>37189503.269999996</v>
      </c>
      <c r="I98" s="50"/>
    </row>
    <row r="99" spans="1:9" s="9" customFormat="1" x14ac:dyDescent="0.2">
      <c r="A99" s="61">
        <v>1</v>
      </c>
      <c r="B99" s="64" t="s">
        <v>1050</v>
      </c>
      <c r="C99" s="61">
        <v>3</v>
      </c>
      <c r="D99" s="61">
        <v>1989</v>
      </c>
      <c r="E99" s="66">
        <v>7574709.6100000003</v>
      </c>
      <c r="F99" s="66">
        <v>0</v>
      </c>
      <c r="G99" s="66">
        <v>0</v>
      </c>
      <c r="H99" s="66">
        <f>E99</f>
        <v>7574709.6100000003</v>
      </c>
      <c r="I99" s="61">
        <v>2021</v>
      </c>
    </row>
    <row r="100" spans="1:9" s="9" customFormat="1" x14ac:dyDescent="0.2">
      <c r="A100" s="61">
        <v>2</v>
      </c>
      <c r="B100" s="64" t="s">
        <v>1048</v>
      </c>
      <c r="C100" s="61">
        <v>1</v>
      </c>
      <c r="D100" s="61">
        <v>1978</v>
      </c>
      <c r="E100" s="66">
        <v>1816912.58</v>
      </c>
      <c r="F100" s="66">
        <v>0</v>
      </c>
      <c r="G100" s="66">
        <v>0</v>
      </c>
      <c r="H100" s="66">
        <v>2735258</v>
      </c>
      <c r="I100" s="61">
        <v>2021</v>
      </c>
    </row>
    <row r="101" spans="1:9" s="9" customFormat="1" x14ac:dyDescent="0.2">
      <c r="A101" s="61">
        <v>3</v>
      </c>
      <c r="B101" s="64" t="s">
        <v>1051</v>
      </c>
      <c r="C101" s="61">
        <v>4</v>
      </c>
      <c r="D101" s="61">
        <v>1976</v>
      </c>
      <c r="E101" s="66">
        <v>10111929.869999999</v>
      </c>
      <c r="F101" s="66">
        <v>0</v>
      </c>
      <c r="G101" s="66">
        <v>0</v>
      </c>
      <c r="H101" s="66">
        <f t="shared" ref="H101:H109" si="5">E101</f>
        <v>10111929.869999999</v>
      </c>
      <c r="I101" s="61">
        <v>2021</v>
      </c>
    </row>
    <row r="102" spans="1:9" s="9" customFormat="1" x14ac:dyDescent="0.2">
      <c r="A102" s="61">
        <v>4</v>
      </c>
      <c r="B102" s="64" t="s">
        <v>1049</v>
      </c>
      <c r="C102" s="61">
        <v>1</v>
      </c>
      <c r="D102" s="61">
        <v>1986</v>
      </c>
      <c r="E102" s="66">
        <v>1815923</v>
      </c>
      <c r="F102" s="66">
        <v>0</v>
      </c>
      <c r="G102" s="66">
        <v>0</v>
      </c>
      <c r="H102" s="66">
        <f t="shared" si="5"/>
        <v>1815923</v>
      </c>
      <c r="I102" s="61">
        <v>2021</v>
      </c>
    </row>
    <row r="103" spans="1:9" s="9" customFormat="1" x14ac:dyDescent="0.2">
      <c r="A103" s="61">
        <v>5</v>
      </c>
      <c r="B103" s="64" t="s">
        <v>1052</v>
      </c>
      <c r="C103" s="61">
        <v>3</v>
      </c>
      <c r="D103" s="61">
        <v>1987</v>
      </c>
      <c r="E103" s="66">
        <v>7573425.71</v>
      </c>
      <c r="F103" s="66">
        <v>0</v>
      </c>
      <c r="G103" s="66">
        <v>0</v>
      </c>
      <c r="H103" s="66">
        <f t="shared" si="5"/>
        <v>7573425.71</v>
      </c>
      <c r="I103" s="61">
        <v>2021</v>
      </c>
    </row>
    <row r="104" spans="1:9" s="9" customFormat="1" x14ac:dyDescent="0.2">
      <c r="A104" s="61">
        <v>6</v>
      </c>
      <c r="B104" s="64" t="s">
        <v>1053</v>
      </c>
      <c r="C104" s="61">
        <v>1</v>
      </c>
      <c r="D104" s="61">
        <v>1984</v>
      </c>
      <c r="E104" s="66">
        <v>2734127.28</v>
      </c>
      <c r="F104" s="66">
        <v>0</v>
      </c>
      <c r="G104" s="66">
        <v>0</v>
      </c>
      <c r="H104" s="66">
        <f t="shared" si="5"/>
        <v>2734127.28</v>
      </c>
      <c r="I104" s="61">
        <v>2021</v>
      </c>
    </row>
    <row r="105" spans="1:9" s="9" customFormat="1" x14ac:dyDescent="0.2">
      <c r="A105" s="61">
        <v>7</v>
      </c>
      <c r="B105" s="64" t="s">
        <v>1054</v>
      </c>
      <c r="C105" s="61">
        <v>1</v>
      </c>
      <c r="D105" s="61">
        <v>1982</v>
      </c>
      <c r="E105" s="66">
        <v>2728210.31</v>
      </c>
      <c r="F105" s="66">
        <v>0</v>
      </c>
      <c r="G105" s="66">
        <v>0</v>
      </c>
      <c r="H105" s="66">
        <f t="shared" si="5"/>
        <v>2728210.31</v>
      </c>
      <c r="I105" s="61">
        <v>2021</v>
      </c>
    </row>
    <row r="106" spans="1:9" s="9" customFormat="1" x14ac:dyDescent="0.2">
      <c r="A106" s="61">
        <v>8</v>
      </c>
      <c r="B106" s="64" t="s">
        <v>1055</v>
      </c>
      <c r="C106" s="61">
        <v>3</v>
      </c>
      <c r="D106" s="61">
        <v>1991</v>
      </c>
      <c r="E106" s="66">
        <v>7824343.3300000001</v>
      </c>
      <c r="F106" s="66">
        <v>0</v>
      </c>
      <c r="G106" s="66">
        <v>0</v>
      </c>
      <c r="H106" s="66">
        <f t="shared" si="5"/>
        <v>7824343.3300000001</v>
      </c>
      <c r="I106" s="61">
        <v>2021</v>
      </c>
    </row>
    <row r="107" spans="1:9" s="9" customFormat="1" x14ac:dyDescent="0.2">
      <c r="A107" s="61">
        <v>9</v>
      </c>
      <c r="B107" s="64" t="s">
        <v>1056</v>
      </c>
      <c r="C107" s="61">
        <v>3</v>
      </c>
      <c r="D107" s="61">
        <v>1990</v>
      </c>
      <c r="E107" s="66">
        <v>7575673.8099999996</v>
      </c>
      <c r="F107" s="66">
        <v>0</v>
      </c>
      <c r="G107" s="66">
        <v>0</v>
      </c>
      <c r="H107" s="66">
        <f t="shared" si="5"/>
        <v>7575673.8099999996</v>
      </c>
      <c r="I107" s="61">
        <v>2021</v>
      </c>
    </row>
    <row r="108" spans="1:9" s="9" customFormat="1" x14ac:dyDescent="0.2">
      <c r="A108" s="61">
        <v>10</v>
      </c>
      <c r="B108" s="64" t="s">
        <v>1057</v>
      </c>
      <c r="C108" s="61">
        <v>2</v>
      </c>
      <c r="D108" s="61">
        <v>1985</v>
      </c>
      <c r="E108" s="66">
        <v>5040889.58</v>
      </c>
      <c r="F108" s="66">
        <v>0</v>
      </c>
      <c r="G108" s="66">
        <v>0</v>
      </c>
      <c r="H108" s="66">
        <f t="shared" si="5"/>
        <v>5040889.58</v>
      </c>
      <c r="I108" s="61">
        <v>2021</v>
      </c>
    </row>
    <row r="109" spans="1:9" s="9" customFormat="1" x14ac:dyDescent="0.2">
      <c r="A109" s="61">
        <v>11</v>
      </c>
      <c r="B109" s="64" t="s">
        <v>1058</v>
      </c>
      <c r="C109" s="61">
        <v>3</v>
      </c>
      <c r="D109" s="61">
        <v>1986</v>
      </c>
      <c r="E109" s="66">
        <v>7571859.9000000004</v>
      </c>
      <c r="F109" s="66">
        <v>0</v>
      </c>
      <c r="G109" s="66">
        <v>0</v>
      </c>
      <c r="H109" s="66">
        <f t="shared" si="5"/>
        <v>7571859.9000000004</v>
      </c>
      <c r="I109" s="61">
        <v>2021</v>
      </c>
    </row>
    <row r="110" spans="1:9" s="9" customFormat="1" x14ac:dyDescent="0.2">
      <c r="A110" s="61">
        <v>12</v>
      </c>
      <c r="B110" s="64" t="s">
        <v>1059</v>
      </c>
      <c r="C110" s="61">
        <v>2</v>
      </c>
      <c r="D110" s="61">
        <v>1981</v>
      </c>
      <c r="E110" s="66">
        <v>5100509.72</v>
      </c>
      <c r="F110" s="66">
        <v>0</v>
      </c>
      <c r="G110" s="66">
        <v>0</v>
      </c>
      <c r="H110" s="66">
        <v>5180606</v>
      </c>
      <c r="I110" s="61">
        <v>2021</v>
      </c>
    </row>
    <row r="111" spans="1:9" s="9" customFormat="1" x14ac:dyDescent="0.2">
      <c r="A111" s="61">
        <v>13</v>
      </c>
      <c r="B111" s="64" t="s">
        <v>1060</v>
      </c>
      <c r="C111" s="61">
        <v>2</v>
      </c>
      <c r="D111" s="61" t="s">
        <v>1061</v>
      </c>
      <c r="E111" s="66">
        <v>5149008</v>
      </c>
      <c r="F111" s="66">
        <v>0</v>
      </c>
      <c r="G111" s="66">
        <v>0</v>
      </c>
      <c r="H111" s="66">
        <v>5149008</v>
      </c>
      <c r="I111" s="61">
        <v>2021</v>
      </c>
    </row>
    <row r="112" spans="1:9" s="9" customFormat="1" x14ac:dyDescent="0.2">
      <c r="A112" s="61">
        <v>14</v>
      </c>
      <c r="B112" s="64" t="s">
        <v>1062</v>
      </c>
      <c r="C112" s="61">
        <v>2</v>
      </c>
      <c r="D112" s="61">
        <v>1988</v>
      </c>
      <c r="E112" s="66">
        <v>5772345.6200000001</v>
      </c>
      <c r="F112" s="66">
        <v>0</v>
      </c>
      <c r="G112" s="66">
        <v>0</v>
      </c>
      <c r="H112" s="66">
        <v>5772345.6200000001</v>
      </c>
      <c r="I112" s="61">
        <v>2021</v>
      </c>
    </row>
    <row r="113" spans="1:9" ht="12.75" customHeight="1" x14ac:dyDescent="0.2">
      <c r="A113" s="245" t="s">
        <v>412</v>
      </c>
      <c r="B113" s="245"/>
      <c r="C113" s="45">
        <f>SUM(C99:C112)</f>
        <v>31</v>
      </c>
      <c r="D113" s="45"/>
      <c r="E113" s="50">
        <f>SUM(E99:E112)</f>
        <v>78389868.320000008</v>
      </c>
      <c r="F113" s="141"/>
      <c r="G113" s="141"/>
      <c r="H113" s="50">
        <f>E113</f>
        <v>78389868.320000008</v>
      </c>
      <c r="I113" s="50"/>
    </row>
    <row r="114" spans="1:9" ht="12.75" customHeight="1" x14ac:dyDescent="0.2">
      <c r="A114" s="256" t="s">
        <v>611</v>
      </c>
      <c r="B114" s="256"/>
      <c r="C114" s="61"/>
      <c r="D114" s="61"/>
      <c r="E114" s="66"/>
      <c r="F114" s="66"/>
      <c r="G114" s="66"/>
      <c r="H114" s="66"/>
      <c r="I114" s="66"/>
    </row>
    <row r="115" spans="1:9" s="9" customFormat="1" x14ac:dyDescent="0.2">
      <c r="A115" s="61">
        <v>1</v>
      </c>
      <c r="B115" s="64" t="s">
        <v>1063</v>
      </c>
      <c r="C115" s="61">
        <v>2</v>
      </c>
      <c r="D115" s="61">
        <v>1987</v>
      </c>
      <c r="E115" s="66">
        <v>3536017.84</v>
      </c>
      <c r="F115" s="66">
        <v>0</v>
      </c>
      <c r="G115" s="66">
        <v>0</v>
      </c>
      <c r="H115" s="66">
        <f>E115</f>
        <v>3536017.84</v>
      </c>
      <c r="I115" s="61">
        <v>2020</v>
      </c>
    </row>
    <row r="116" spans="1:9" s="9" customFormat="1" x14ac:dyDescent="0.2">
      <c r="A116" s="61">
        <v>2</v>
      </c>
      <c r="B116" s="64" t="s">
        <v>1064</v>
      </c>
      <c r="C116" s="61">
        <v>2</v>
      </c>
      <c r="D116" s="61">
        <v>1988</v>
      </c>
      <c r="E116" s="66">
        <v>4201389.07</v>
      </c>
      <c r="F116" s="66">
        <v>0</v>
      </c>
      <c r="G116" s="66">
        <v>0</v>
      </c>
      <c r="H116" s="66">
        <f>E116</f>
        <v>4201389.07</v>
      </c>
      <c r="I116" s="61">
        <v>2020</v>
      </c>
    </row>
    <row r="117" spans="1:9" s="9" customFormat="1" x14ac:dyDescent="0.2">
      <c r="A117" s="61">
        <v>3</v>
      </c>
      <c r="B117" s="64" t="s">
        <v>1065</v>
      </c>
      <c r="C117" s="61">
        <v>4</v>
      </c>
      <c r="D117" s="61">
        <v>1991</v>
      </c>
      <c r="E117" s="66">
        <v>8871850.5800000001</v>
      </c>
      <c r="F117" s="66">
        <v>0</v>
      </c>
      <c r="G117" s="66">
        <v>0</v>
      </c>
      <c r="H117" s="66">
        <f>E117</f>
        <v>8871850.5800000001</v>
      </c>
      <c r="I117" s="61">
        <v>2020</v>
      </c>
    </row>
    <row r="118" spans="1:9" s="9" customFormat="1" x14ac:dyDescent="0.2">
      <c r="A118" s="61">
        <v>4</v>
      </c>
      <c r="B118" s="64" t="s">
        <v>1066</v>
      </c>
      <c r="C118" s="61">
        <v>2</v>
      </c>
      <c r="D118" s="61">
        <v>1995</v>
      </c>
      <c r="E118" s="66">
        <v>4198616.7</v>
      </c>
      <c r="F118" s="66">
        <v>0</v>
      </c>
      <c r="G118" s="66">
        <v>0</v>
      </c>
      <c r="H118" s="66">
        <f>E118</f>
        <v>4198616.7</v>
      </c>
      <c r="I118" s="61">
        <v>2020</v>
      </c>
    </row>
    <row r="119" spans="1:9" ht="12.75" customHeight="1" x14ac:dyDescent="0.2">
      <c r="A119" s="245" t="s">
        <v>661</v>
      </c>
      <c r="B119" s="245"/>
      <c r="C119" s="45">
        <f>SUM(C115:C118)</f>
        <v>10</v>
      </c>
      <c r="D119" s="45"/>
      <c r="E119" s="50">
        <f>SUM(E115:E118)</f>
        <v>20807874.190000001</v>
      </c>
      <c r="F119" s="141"/>
      <c r="G119" s="141"/>
      <c r="H119" s="50">
        <f>SUM(H115:H118)</f>
        <v>20807874.190000001</v>
      </c>
      <c r="I119" s="50"/>
    </row>
    <row r="120" spans="1:9" ht="12.75" customHeight="1" x14ac:dyDescent="0.2">
      <c r="A120" s="256" t="s">
        <v>851</v>
      </c>
      <c r="B120" s="256"/>
      <c r="C120" s="61"/>
      <c r="D120" s="61"/>
      <c r="E120" s="66"/>
      <c r="F120" s="66"/>
      <c r="G120" s="66"/>
      <c r="H120" s="66"/>
      <c r="I120" s="66"/>
    </row>
    <row r="121" spans="1:9" x14ac:dyDescent="0.2">
      <c r="A121" s="61">
        <v>1</v>
      </c>
      <c r="B121" s="64" t="s">
        <v>1067</v>
      </c>
      <c r="C121" s="61">
        <v>1</v>
      </c>
      <c r="D121" s="61">
        <v>1982</v>
      </c>
      <c r="E121" s="66">
        <v>1870620.65</v>
      </c>
      <c r="F121" s="66">
        <v>0</v>
      </c>
      <c r="G121" s="66">
        <v>0</v>
      </c>
      <c r="H121" s="66">
        <v>2793576</v>
      </c>
      <c r="I121" s="61">
        <v>2021</v>
      </c>
    </row>
    <row r="122" spans="1:9" ht="12.75" customHeight="1" x14ac:dyDescent="0.2">
      <c r="A122" s="245" t="s">
        <v>893</v>
      </c>
      <c r="B122" s="245"/>
      <c r="C122" s="45">
        <f>SUM(C121:C121)</f>
        <v>1</v>
      </c>
      <c r="D122" s="45"/>
      <c r="E122" s="50">
        <f>SUM(E121:E121)</f>
        <v>1870620.65</v>
      </c>
      <c r="F122" s="141"/>
      <c r="G122" s="141"/>
      <c r="H122" s="50">
        <f>SUM(H121:H121)</f>
        <v>2793576</v>
      </c>
      <c r="I122" s="50"/>
    </row>
  </sheetData>
  <autoFilter ref="A6:I122"/>
  <mergeCells count="22">
    <mergeCell ref="I3:I5"/>
    <mergeCell ref="A7:B7"/>
    <mergeCell ref="A8:B8"/>
    <mergeCell ref="A9:B9"/>
    <mergeCell ref="A10:B10"/>
    <mergeCell ref="A3:A5"/>
    <mergeCell ref="B3:B5"/>
    <mergeCell ref="C3:C4"/>
    <mergeCell ref="D3:D5"/>
    <mergeCell ref="E3:H3"/>
    <mergeCell ref="A11:B11"/>
    <mergeCell ref="A26:B26"/>
    <mergeCell ref="A53:B53"/>
    <mergeCell ref="A71:B71"/>
    <mergeCell ref="A72:B72"/>
    <mergeCell ref="A120:B120"/>
    <mergeCell ref="A122:B122"/>
    <mergeCell ref="A84:B84"/>
    <mergeCell ref="A98:B98"/>
    <mergeCell ref="A113:B113"/>
    <mergeCell ref="A114:B114"/>
    <mergeCell ref="A119:B119"/>
  </mergeCells>
  <pageMargins left="0.20694444444444399" right="0.265972222222222" top="0.21666666666666701" bottom="0.13541666666666699" header="0.51180555555555496" footer="0.51180555555555496"/>
  <pageSetup paperSize="9" scale="4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  <pageSetUpPr fitToPage="1"/>
  </sheetPr>
  <dimension ref="A1:O73"/>
  <sheetViews>
    <sheetView view="pageBreakPreview" topLeftCell="A34" zoomScaleNormal="100" workbookViewId="0">
      <selection activeCell="E57" sqref="E57"/>
    </sheetView>
  </sheetViews>
  <sheetFormatPr defaultColWidth="8.6640625" defaultRowHeight="12.75" x14ac:dyDescent="0.2"/>
  <cols>
    <col min="1" max="1" width="5.33203125" customWidth="1"/>
    <col min="2" max="2" width="62.83203125" customWidth="1"/>
    <col min="3" max="5" width="18.1640625" customWidth="1"/>
    <col min="6" max="6" width="11.6640625" customWidth="1"/>
    <col min="7" max="7" width="12.83203125" customWidth="1"/>
    <col min="8" max="8" width="10.6640625" customWidth="1"/>
    <col min="9" max="9" width="18.1640625" customWidth="1"/>
    <col min="10" max="10" width="13.33203125" customWidth="1"/>
    <col min="11" max="13" width="16" customWidth="1"/>
  </cols>
  <sheetData>
    <row r="1" spans="1:13" ht="12.75" customHeight="1" x14ac:dyDescent="0.2">
      <c r="A1" s="265" t="s">
        <v>1068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</row>
    <row r="2" spans="1:13" x14ac:dyDescent="0.2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</row>
    <row r="3" spans="1:13" ht="36" customHeight="1" x14ac:dyDescent="0.2">
      <c r="A3" s="263" t="s">
        <v>3</v>
      </c>
      <c r="B3" s="263" t="s">
        <v>926</v>
      </c>
      <c r="C3" s="266" t="s">
        <v>1069</v>
      </c>
      <c r="D3" s="266" t="s">
        <v>1070</v>
      </c>
      <c r="E3" s="266" t="s">
        <v>7</v>
      </c>
      <c r="F3" s="267" t="s">
        <v>1071</v>
      </c>
      <c r="G3" s="267" t="s">
        <v>1072</v>
      </c>
      <c r="H3" s="267" t="s">
        <v>1073</v>
      </c>
      <c r="I3" s="101" t="s">
        <v>927</v>
      </c>
      <c r="J3" s="101" t="s">
        <v>939</v>
      </c>
      <c r="K3" s="101" t="s">
        <v>935</v>
      </c>
      <c r="L3" s="101" t="s">
        <v>936</v>
      </c>
      <c r="M3" s="101" t="s">
        <v>16</v>
      </c>
    </row>
    <row r="4" spans="1:13" x14ac:dyDescent="0.2">
      <c r="A4" s="263"/>
      <c r="B4" s="263"/>
      <c r="C4" s="266"/>
      <c r="D4" s="266"/>
      <c r="E4" s="266"/>
      <c r="F4" s="267"/>
      <c r="G4" s="267"/>
      <c r="H4" s="267"/>
      <c r="I4" s="101" t="s">
        <v>26</v>
      </c>
      <c r="J4" s="101" t="s">
        <v>26</v>
      </c>
      <c r="K4" s="101" t="s">
        <v>26</v>
      </c>
      <c r="L4" s="101" t="s">
        <v>26</v>
      </c>
      <c r="M4" s="101"/>
    </row>
    <row r="5" spans="1:13" x14ac:dyDescent="0.2">
      <c r="A5" s="61">
        <v>1</v>
      </c>
      <c r="B5" s="61">
        <v>2</v>
      </c>
      <c r="C5" s="146">
        <v>3</v>
      </c>
      <c r="D5" s="146">
        <v>4</v>
      </c>
      <c r="E5" s="146">
        <v>5</v>
      </c>
      <c r="F5" s="101">
        <v>6</v>
      </c>
      <c r="G5" s="101">
        <v>7</v>
      </c>
      <c r="H5" s="101">
        <v>8</v>
      </c>
      <c r="I5" s="101">
        <v>9</v>
      </c>
      <c r="J5" s="101">
        <v>10</v>
      </c>
      <c r="K5" s="101">
        <v>11</v>
      </c>
      <c r="L5" s="101">
        <v>12</v>
      </c>
      <c r="M5" s="101">
        <v>13</v>
      </c>
    </row>
    <row r="6" spans="1:13" ht="12.75" customHeight="1" x14ac:dyDescent="0.2">
      <c r="A6" s="260" t="s">
        <v>1074</v>
      </c>
      <c r="B6" s="260"/>
      <c r="C6" s="29"/>
      <c r="D6" s="29"/>
      <c r="E6" s="30"/>
      <c r="F6" s="30"/>
      <c r="G6" s="30"/>
      <c r="H6" s="30"/>
      <c r="I6" s="30">
        <f>I39+I69</f>
        <v>39601956.392081991</v>
      </c>
      <c r="J6" s="30">
        <f>J39+J69</f>
        <v>37624041.420000002</v>
      </c>
      <c r="K6" s="30">
        <f>K39+K69</f>
        <v>1171956.5</v>
      </c>
      <c r="L6" s="30">
        <f>L39+L69</f>
        <v>805958.47208200023</v>
      </c>
      <c r="M6" s="30"/>
    </row>
    <row r="7" spans="1:13" ht="12.75" customHeight="1" x14ac:dyDescent="0.2">
      <c r="A7" s="256" t="s">
        <v>41</v>
      </c>
      <c r="B7" s="256"/>
      <c r="C7" s="61"/>
      <c r="D7" s="61"/>
      <c r="E7" s="101"/>
      <c r="F7" s="61"/>
      <c r="G7" s="101"/>
      <c r="H7" s="61"/>
      <c r="I7" s="101"/>
      <c r="J7" s="101"/>
      <c r="K7" s="66"/>
      <c r="L7" s="66"/>
      <c r="M7" s="66"/>
    </row>
    <row r="8" spans="1:13" s="9" customFormat="1" x14ac:dyDescent="0.2">
      <c r="A8" s="61">
        <v>1</v>
      </c>
      <c r="B8" s="64" t="s">
        <v>1075</v>
      </c>
      <c r="C8" s="61">
        <v>1966</v>
      </c>
      <c r="D8" s="61" t="s">
        <v>1076</v>
      </c>
      <c r="E8" s="66" t="s">
        <v>1077</v>
      </c>
      <c r="F8" s="61">
        <v>5</v>
      </c>
      <c r="G8" s="61">
        <v>4</v>
      </c>
      <c r="H8" s="61">
        <v>80</v>
      </c>
      <c r="I8" s="66">
        <f>J8+K8+L8</f>
        <v>1977896.36</v>
      </c>
      <c r="J8" s="66">
        <v>1884278.79</v>
      </c>
      <c r="K8" s="66">
        <v>53294</v>
      </c>
      <c r="L8" s="66">
        <v>40323.57</v>
      </c>
      <c r="M8" s="61">
        <v>2019</v>
      </c>
    </row>
    <row r="9" spans="1:13" x14ac:dyDescent="0.2">
      <c r="A9" s="61">
        <v>2</v>
      </c>
      <c r="B9" s="64" t="s">
        <v>1078</v>
      </c>
      <c r="C9" s="61">
        <v>1967</v>
      </c>
      <c r="D9" s="61" t="s">
        <v>1076</v>
      </c>
      <c r="E9" s="66" t="s">
        <v>1077</v>
      </c>
      <c r="F9" s="61">
        <v>5</v>
      </c>
      <c r="G9" s="61">
        <v>4</v>
      </c>
      <c r="H9" s="61">
        <v>63</v>
      </c>
      <c r="I9" s="66">
        <f t="shared" ref="I9:I16" si="0">K9</f>
        <v>51993.5</v>
      </c>
      <c r="J9" s="66"/>
      <c r="K9" s="66">
        <v>51993.5</v>
      </c>
      <c r="L9" s="66"/>
      <c r="M9" s="61">
        <v>2019</v>
      </c>
    </row>
    <row r="10" spans="1:13" x14ac:dyDescent="0.2">
      <c r="A10" s="61">
        <v>3</v>
      </c>
      <c r="B10" s="64" t="s">
        <v>1079</v>
      </c>
      <c r="C10" s="61">
        <v>1966</v>
      </c>
      <c r="D10" s="61" t="s">
        <v>1076</v>
      </c>
      <c r="E10" s="66" t="s">
        <v>1077</v>
      </c>
      <c r="F10" s="61">
        <v>5</v>
      </c>
      <c r="G10" s="61">
        <v>4</v>
      </c>
      <c r="H10" s="61">
        <v>80</v>
      </c>
      <c r="I10" s="66">
        <f t="shared" si="0"/>
        <v>53294</v>
      </c>
      <c r="J10" s="66"/>
      <c r="K10" s="66">
        <v>53294</v>
      </c>
      <c r="L10" s="66"/>
      <c r="M10" s="61">
        <v>2019</v>
      </c>
    </row>
    <row r="11" spans="1:13" x14ac:dyDescent="0.2">
      <c r="A11" s="61">
        <v>4</v>
      </c>
      <c r="B11" s="64" t="s">
        <v>1080</v>
      </c>
      <c r="C11" s="61">
        <v>1966</v>
      </c>
      <c r="D11" s="61" t="s">
        <v>1076</v>
      </c>
      <c r="E11" s="66" t="s">
        <v>1077</v>
      </c>
      <c r="F11" s="61">
        <v>5</v>
      </c>
      <c r="G11" s="61">
        <v>4</v>
      </c>
      <c r="H11" s="61">
        <v>80</v>
      </c>
      <c r="I11" s="66">
        <f t="shared" si="0"/>
        <v>53294</v>
      </c>
      <c r="J11" s="66"/>
      <c r="K11" s="66">
        <v>53294</v>
      </c>
      <c r="L11" s="66"/>
      <c r="M11" s="61">
        <v>2019</v>
      </c>
    </row>
    <row r="12" spans="1:13" x14ac:dyDescent="0.2">
      <c r="A12" s="61">
        <v>5</v>
      </c>
      <c r="B12" s="64" t="s">
        <v>1081</v>
      </c>
      <c r="C12" s="61">
        <v>1966</v>
      </c>
      <c r="D12" s="61" t="s">
        <v>1076</v>
      </c>
      <c r="E12" s="66" t="s">
        <v>1077</v>
      </c>
      <c r="F12" s="61">
        <v>5</v>
      </c>
      <c r="G12" s="61">
        <v>4</v>
      </c>
      <c r="H12" s="61">
        <v>80</v>
      </c>
      <c r="I12" s="66">
        <f t="shared" si="0"/>
        <v>53294</v>
      </c>
      <c r="J12" s="66"/>
      <c r="K12" s="66">
        <v>53294</v>
      </c>
      <c r="L12" s="66"/>
      <c r="M12" s="61">
        <v>2019</v>
      </c>
    </row>
    <row r="13" spans="1:13" x14ac:dyDescent="0.2">
      <c r="A13" s="61">
        <v>6</v>
      </c>
      <c r="B13" s="64" t="s">
        <v>1082</v>
      </c>
      <c r="C13" s="61">
        <v>1966</v>
      </c>
      <c r="D13" s="61" t="s">
        <v>1083</v>
      </c>
      <c r="E13" s="66" t="s">
        <v>1077</v>
      </c>
      <c r="F13" s="61">
        <v>5</v>
      </c>
      <c r="G13" s="61">
        <v>4</v>
      </c>
      <c r="H13" s="61">
        <v>80</v>
      </c>
      <c r="I13" s="66">
        <f t="shared" si="0"/>
        <v>53294</v>
      </c>
      <c r="J13" s="66"/>
      <c r="K13" s="66">
        <v>53294</v>
      </c>
      <c r="L13" s="66"/>
      <c r="M13" s="61">
        <v>2019</v>
      </c>
    </row>
    <row r="14" spans="1:13" x14ac:dyDescent="0.2">
      <c r="A14" s="61">
        <v>7</v>
      </c>
      <c r="B14" s="64" t="s">
        <v>1084</v>
      </c>
      <c r="C14" s="61">
        <v>1966</v>
      </c>
      <c r="D14" s="61" t="s">
        <v>1076</v>
      </c>
      <c r="E14" s="66" t="s">
        <v>1077</v>
      </c>
      <c r="F14" s="61">
        <v>5</v>
      </c>
      <c r="G14" s="61">
        <v>4</v>
      </c>
      <c r="H14" s="61">
        <v>80</v>
      </c>
      <c r="I14" s="66">
        <f t="shared" si="0"/>
        <v>53294</v>
      </c>
      <c r="J14" s="66"/>
      <c r="K14" s="66">
        <v>53294</v>
      </c>
      <c r="L14" s="66"/>
      <c r="M14" s="61">
        <v>2019</v>
      </c>
    </row>
    <row r="15" spans="1:13" x14ac:dyDescent="0.2">
      <c r="A15" s="61">
        <v>8</v>
      </c>
      <c r="B15" s="64" t="s">
        <v>1085</v>
      </c>
      <c r="C15" s="61">
        <v>1958</v>
      </c>
      <c r="D15" s="61" t="s">
        <v>1076</v>
      </c>
      <c r="E15" s="66" t="s">
        <v>1086</v>
      </c>
      <c r="F15" s="61">
        <v>3</v>
      </c>
      <c r="G15" s="61">
        <v>2</v>
      </c>
      <c r="H15" s="61">
        <v>18</v>
      </c>
      <c r="I15" s="66">
        <f t="shared" si="0"/>
        <v>25751</v>
      </c>
      <c r="J15" s="66"/>
      <c r="K15" s="66">
        <v>25751</v>
      </c>
      <c r="L15" s="66"/>
      <c r="M15" s="61">
        <v>2019</v>
      </c>
    </row>
    <row r="16" spans="1:13" s="9" customFormat="1" x14ac:dyDescent="0.2">
      <c r="A16" s="61">
        <v>9</v>
      </c>
      <c r="B16" s="64" t="s">
        <v>1087</v>
      </c>
      <c r="C16" s="61">
        <v>1949</v>
      </c>
      <c r="D16" s="61" t="s">
        <v>1083</v>
      </c>
      <c r="E16" s="66" t="s">
        <v>1086</v>
      </c>
      <c r="F16" s="61">
        <v>5</v>
      </c>
      <c r="G16" s="61">
        <v>4</v>
      </c>
      <c r="H16" s="61">
        <v>30</v>
      </c>
      <c r="I16" s="66">
        <f t="shared" si="0"/>
        <v>32369</v>
      </c>
      <c r="J16" s="66"/>
      <c r="K16" s="66">
        <v>32369</v>
      </c>
      <c r="L16" s="66"/>
      <c r="M16" s="61">
        <v>2019</v>
      </c>
    </row>
    <row r="17" spans="1:13" s="9" customFormat="1" x14ac:dyDescent="0.2">
      <c r="A17" s="61">
        <v>10</v>
      </c>
      <c r="B17" s="64" t="s">
        <v>1088</v>
      </c>
      <c r="C17" s="61">
        <v>1974</v>
      </c>
      <c r="D17" s="61" t="s">
        <v>1076</v>
      </c>
      <c r="E17" s="66" t="s">
        <v>1077</v>
      </c>
      <c r="F17" s="61">
        <v>5</v>
      </c>
      <c r="G17" s="61">
        <v>4</v>
      </c>
      <c r="H17" s="61">
        <v>68</v>
      </c>
      <c r="I17" s="66">
        <v>52370</v>
      </c>
      <c r="J17" s="66"/>
      <c r="K17" s="66">
        <v>52370</v>
      </c>
      <c r="L17" s="66"/>
      <c r="M17" s="61">
        <v>2019</v>
      </c>
    </row>
    <row r="18" spans="1:13" x14ac:dyDescent="0.2">
      <c r="A18" s="61">
        <v>11</v>
      </c>
      <c r="B18" s="64" t="s">
        <v>1089</v>
      </c>
      <c r="C18" s="61">
        <v>1962</v>
      </c>
      <c r="D18" s="61" t="s">
        <v>1076</v>
      </c>
      <c r="E18" s="66" t="s">
        <v>1086</v>
      </c>
      <c r="F18" s="61">
        <v>4</v>
      </c>
      <c r="G18" s="61">
        <v>2</v>
      </c>
      <c r="H18" s="61">
        <v>30</v>
      </c>
      <c r="I18" s="66">
        <v>32370</v>
      </c>
      <c r="J18" s="66"/>
      <c r="K18" s="66">
        <v>32370</v>
      </c>
      <c r="L18" s="66"/>
      <c r="M18" s="61">
        <v>2019</v>
      </c>
    </row>
    <row r="19" spans="1:13" s="9" customFormat="1" x14ac:dyDescent="0.2">
      <c r="A19" s="61">
        <v>12</v>
      </c>
      <c r="B19" s="86" t="s">
        <v>1090</v>
      </c>
      <c r="C19" s="61">
        <v>1972</v>
      </c>
      <c r="D19" s="61" t="s">
        <v>1083</v>
      </c>
      <c r="E19" s="66" t="s">
        <v>1086</v>
      </c>
      <c r="F19" s="61">
        <v>5</v>
      </c>
      <c r="G19" s="61">
        <v>3</v>
      </c>
      <c r="H19" s="61">
        <v>141</v>
      </c>
      <c r="I19" s="66">
        <v>75060</v>
      </c>
      <c r="J19" s="66"/>
      <c r="K19" s="66">
        <v>75060</v>
      </c>
      <c r="L19" s="66"/>
      <c r="M19" s="61">
        <v>2019</v>
      </c>
    </row>
    <row r="20" spans="1:13" x14ac:dyDescent="0.2">
      <c r="A20" s="61">
        <v>13</v>
      </c>
      <c r="B20" s="64" t="s">
        <v>1091</v>
      </c>
      <c r="C20" s="61">
        <v>1952</v>
      </c>
      <c r="D20" s="61" t="s">
        <v>1076</v>
      </c>
      <c r="E20" s="66" t="s">
        <v>1092</v>
      </c>
      <c r="F20" s="61">
        <v>2</v>
      </c>
      <c r="G20" s="61">
        <v>2</v>
      </c>
      <c r="H20" s="61">
        <v>12</v>
      </c>
      <c r="I20" s="66">
        <v>19590</v>
      </c>
      <c r="J20" s="66"/>
      <c r="K20" s="66">
        <v>19590</v>
      </c>
      <c r="L20" s="66"/>
      <c r="M20" s="61">
        <v>2019</v>
      </c>
    </row>
    <row r="21" spans="1:13" x14ac:dyDescent="0.2">
      <c r="A21" s="61">
        <v>14</v>
      </c>
      <c r="B21" s="64" t="s">
        <v>1093</v>
      </c>
      <c r="C21" s="61">
        <v>1952</v>
      </c>
      <c r="D21" s="61" t="s">
        <v>1076</v>
      </c>
      <c r="E21" s="66" t="s">
        <v>1086</v>
      </c>
      <c r="F21" s="61">
        <v>4</v>
      </c>
      <c r="G21" s="61">
        <v>2</v>
      </c>
      <c r="H21" s="61">
        <v>28</v>
      </c>
      <c r="I21" s="66">
        <v>32210</v>
      </c>
      <c r="J21" s="66"/>
      <c r="K21" s="66">
        <v>32210</v>
      </c>
      <c r="L21" s="66"/>
      <c r="M21" s="61">
        <v>2019</v>
      </c>
    </row>
    <row r="22" spans="1:13" x14ac:dyDescent="0.2">
      <c r="A22" s="61">
        <v>15</v>
      </c>
      <c r="B22" s="64" t="s">
        <v>1094</v>
      </c>
      <c r="C22" s="61">
        <v>1960</v>
      </c>
      <c r="D22" s="61" t="s">
        <v>1076</v>
      </c>
      <c r="E22" s="66" t="s">
        <v>1086</v>
      </c>
      <c r="F22" s="61">
        <v>3</v>
      </c>
      <c r="G22" s="61">
        <v>2</v>
      </c>
      <c r="H22" s="61">
        <v>22</v>
      </c>
      <c r="I22" s="66">
        <f t="shared" ref="I22:I27" si="1">K22</f>
        <v>10395</v>
      </c>
      <c r="J22" s="66"/>
      <c r="K22" s="66">
        <v>10395</v>
      </c>
      <c r="L22" s="66"/>
      <c r="M22" s="61">
        <v>2019</v>
      </c>
    </row>
    <row r="23" spans="1:13" x14ac:dyDescent="0.2">
      <c r="A23" s="61">
        <v>16</v>
      </c>
      <c r="B23" s="64" t="s">
        <v>1095</v>
      </c>
      <c r="C23" s="61">
        <v>1941</v>
      </c>
      <c r="D23" s="61" t="s">
        <v>1083</v>
      </c>
      <c r="E23" s="66" t="s">
        <v>1086</v>
      </c>
      <c r="F23" s="61">
        <v>4</v>
      </c>
      <c r="G23" s="61">
        <v>4</v>
      </c>
      <c r="H23" s="61">
        <v>30</v>
      </c>
      <c r="I23" s="66">
        <f t="shared" si="1"/>
        <v>32369</v>
      </c>
      <c r="J23" s="66"/>
      <c r="K23" s="66">
        <v>32369</v>
      </c>
      <c r="L23" s="66"/>
      <c r="M23" s="61">
        <v>2019</v>
      </c>
    </row>
    <row r="24" spans="1:13" x14ac:dyDescent="0.2">
      <c r="A24" s="61">
        <v>17</v>
      </c>
      <c r="B24" s="64" t="s">
        <v>1096</v>
      </c>
      <c r="C24" s="61">
        <v>1961</v>
      </c>
      <c r="D24" s="61" t="s">
        <v>1076</v>
      </c>
      <c r="E24" s="66" t="s">
        <v>1086</v>
      </c>
      <c r="F24" s="61">
        <v>3</v>
      </c>
      <c r="G24" s="61">
        <v>2</v>
      </c>
      <c r="H24" s="61">
        <v>21</v>
      </c>
      <c r="I24" s="66">
        <f t="shared" si="1"/>
        <v>25980.5</v>
      </c>
      <c r="J24" s="66"/>
      <c r="K24" s="66">
        <v>25980.5</v>
      </c>
      <c r="L24" s="66"/>
      <c r="M24" s="61">
        <v>2019</v>
      </c>
    </row>
    <row r="25" spans="1:13" x14ac:dyDescent="0.2">
      <c r="A25" s="61">
        <v>18</v>
      </c>
      <c r="B25" s="64" t="s">
        <v>1097</v>
      </c>
      <c r="C25" s="61">
        <v>1950</v>
      </c>
      <c r="D25" s="61" t="s">
        <v>1083</v>
      </c>
      <c r="E25" s="66" t="s">
        <v>1086</v>
      </c>
      <c r="F25" s="61">
        <v>4</v>
      </c>
      <c r="G25" s="61">
        <v>4</v>
      </c>
      <c r="H25" s="61">
        <v>32</v>
      </c>
      <c r="I25" s="66">
        <f t="shared" si="1"/>
        <v>15120</v>
      </c>
      <c r="J25" s="66"/>
      <c r="K25" s="66">
        <v>15120</v>
      </c>
      <c r="L25" s="66"/>
      <c r="M25" s="61">
        <v>2019</v>
      </c>
    </row>
    <row r="26" spans="1:13" x14ac:dyDescent="0.2">
      <c r="A26" s="61">
        <v>19</v>
      </c>
      <c r="B26" s="64" t="s">
        <v>1098</v>
      </c>
      <c r="C26" s="61">
        <v>1949</v>
      </c>
      <c r="D26" s="61" t="s">
        <v>1083</v>
      </c>
      <c r="E26" s="66" t="s">
        <v>1092</v>
      </c>
      <c r="F26" s="61">
        <v>2</v>
      </c>
      <c r="G26" s="61">
        <v>1</v>
      </c>
      <c r="H26" s="61">
        <v>13</v>
      </c>
      <c r="I26" s="66">
        <f t="shared" si="1"/>
        <v>19668.5</v>
      </c>
      <c r="J26" s="66"/>
      <c r="K26" s="66">
        <v>19668.5</v>
      </c>
      <c r="L26" s="66"/>
      <c r="M26" s="61">
        <v>2019</v>
      </c>
    </row>
    <row r="27" spans="1:13" s="9" customFormat="1" x14ac:dyDescent="0.2">
      <c r="A27" s="61">
        <v>20</v>
      </c>
      <c r="B27" s="64" t="s">
        <v>1099</v>
      </c>
      <c r="C27" s="61">
        <v>1959</v>
      </c>
      <c r="D27" s="61" t="s">
        <v>1076</v>
      </c>
      <c r="E27" s="66" t="s">
        <v>1086</v>
      </c>
      <c r="F27" s="61">
        <v>2</v>
      </c>
      <c r="G27" s="61">
        <v>2</v>
      </c>
      <c r="H27" s="61">
        <v>18</v>
      </c>
      <c r="I27" s="66">
        <f t="shared" si="1"/>
        <v>25751</v>
      </c>
      <c r="J27" s="66"/>
      <c r="K27" s="66">
        <v>25751</v>
      </c>
      <c r="L27" s="66"/>
      <c r="M27" s="61">
        <v>2019</v>
      </c>
    </row>
    <row r="28" spans="1:13" s="9" customFormat="1" x14ac:dyDescent="0.2">
      <c r="A28" s="61">
        <v>21</v>
      </c>
      <c r="B28" s="64" t="s">
        <v>1100</v>
      </c>
      <c r="C28" s="61">
        <v>1952</v>
      </c>
      <c r="D28" s="66"/>
      <c r="E28" s="66" t="s">
        <v>1086</v>
      </c>
      <c r="F28" s="61">
        <v>2</v>
      </c>
      <c r="G28" s="61">
        <v>2</v>
      </c>
      <c r="H28" s="61">
        <v>12</v>
      </c>
      <c r="I28" s="66">
        <v>19590</v>
      </c>
      <c r="J28" s="66"/>
      <c r="K28" s="66">
        <v>19590</v>
      </c>
      <c r="L28" s="66"/>
      <c r="M28" s="61">
        <v>2019</v>
      </c>
    </row>
    <row r="29" spans="1:13" s="9" customFormat="1" x14ac:dyDescent="0.2">
      <c r="A29" s="61">
        <v>22</v>
      </c>
      <c r="B29" s="64" t="s">
        <v>1101</v>
      </c>
      <c r="C29" s="61">
        <v>1974</v>
      </c>
      <c r="D29" s="61" t="s">
        <v>1076</v>
      </c>
      <c r="E29" s="66" t="s">
        <v>1077</v>
      </c>
      <c r="F29" s="61">
        <v>5</v>
      </c>
      <c r="G29" s="61">
        <v>8</v>
      </c>
      <c r="H29" s="61">
        <v>115</v>
      </c>
      <c r="I29" s="66">
        <v>73070</v>
      </c>
      <c r="J29" s="66"/>
      <c r="K29" s="66">
        <v>73070</v>
      </c>
      <c r="L29" s="66"/>
      <c r="M29" s="61">
        <v>2019</v>
      </c>
    </row>
    <row r="30" spans="1:13" s="9" customFormat="1" x14ac:dyDescent="0.2">
      <c r="A30" s="61">
        <v>23</v>
      </c>
      <c r="B30" s="64" t="s">
        <v>1102</v>
      </c>
      <c r="C30" s="61">
        <v>1967</v>
      </c>
      <c r="D30" s="61" t="s">
        <v>1083</v>
      </c>
      <c r="E30" s="66" t="s">
        <v>1092</v>
      </c>
      <c r="F30" s="61">
        <v>5</v>
      </c>
      <c r="G30" s="61">
        <v>4</v>
      </c>
      <c r="H30" s="61">
        <v>70</v>
      </c>
      <c r="I30" s="66">
        <f t="shared" ref="I30:I38" si="2">K30</f>
        <v>52529</v>
      </c>
      <c r="J30" s="66"/>
      <c r="K30" s="66">
        <v>52529</v>
      </c>
      <c r="L30" s="66"/>
      <c r="M30" s="61">
        <v>2019</v>
      </c>
    </row>
    <row r="31" spans="1:13" s="9" customFormat="1" x14ac:dyDescent="0.2">
      <c r="A31" s="61">
        <v>24</v>
      </c>
      <c r="B31" s="64" t="s">
        <v>1103</v>
      </c>
      <c r="C31" s="61">
        <v>1965</v>
      </c>
      <c r="D31" s="61" t="s">
        <v>1083</v>
      </c>
      <c r="E31" s="66" t="s">
        <v>1086</v>
      </c>
      <c r="F31" s="61">
        <v>5</v>
      </c>
      <c r="G31" s="61">
        <v>4</v>
      </c>
      <c r="H31" s="61">
        <v>80</v>
      </c>
      <c r="I31" s="66">
        <f t="shared" si="2"/>
        <v>53294</v>
      </c>
      <c r="J31" s="66"/>
      <c r="K31" s="66">
        <v>53294</v>
      </c>
      <c r="L31" s="66"/>
      <c r="M31" s="61">
        <v>2019</v>
      </c>
    </row>
    <row r="32" spans="1:13" s="9" customFormat="1" x14ac:dyDescent="0.2">
      <c r="A32" s="61">
        <v>25</v>
      </c>
      <c r="B32" s="86" t="s">
        <v>1104</v>
      </c>
      <c r="C32" s="61">
        <v>1934</v>
      </c>
      <c r="D32" s="61" t="s">
        <v>1083</v>
      </c>
      <c r="E32" s="66" t="s">
        <v>1086</v>
      </c>
      <c r="F32" s="61">
        <v>4</v>
      </c>
      <c r="G32" s="61">
        <v>3</v>
      </c>
      <c r="H32" s="61">
        <v>24</v>
      </c>
      <c r="I32" s="66">
        <f t="shared" si="2"/>
        <v>26210</v>
      </c>
      <c r="J32" s="66"/>
      <c r="K32" s="66">
        <v>26210</v>
      </c>
      <c r="L32" s="66"/>
      <c r="M32" s="61">
        <v>2019</v>
      </c>
    </row>
    <row r="33" spans="1:14" x14ac:dyDescent="0.2">
      <c r="A33" s="61">
        <v>26</v>
      </c>
      <c r="B33" s="64" t="s">
        <v>1105</v>
      </c>
      <c r="C33" s="61">
        <v>1974</v>
      </c>
      <c r="D33" s="61" t="s">
        <v>1076</v>
      </c>
      <c r="E33" s="66" t="s">
        <v>1092</v>
      </c>
      <c r="F33" s="61">
        <v>5</v>
      </c>
      <c r="G33" s="61">
        <v>4</v>
      </c>
      <c r="H33" s="61">
        <v>70</v>
      </c>
      <c r="I33" s="66">
        <f t="shared" si="2"/>
        <v>52529</v>
      </c>
      <c r="J33" s="66"/>
      <c r="K33" s="66">
        <v>52529</v>
      </c>
      <c r="L33" s="66"/>
      <c r="M33" s="61">
        <v>2019</v>
      </c>
    </row>
    <row r="34" spans="1:14" x14ac:dyDescent="0.2">
      <c r="A34" s="61">
        <v>27</v>
      </c>
      <c r="B34" s="64" t="s">
        <v>1106</v>
      </c>
      <c r="C34" s="61">
        <v>1936</v>
      </c>
      <c r="D34" s="61" t="s">
        <v>1076</v>
      </c>
      <c r="E34" s="66" t="s">
        <v>1086</v>
      </c>
      <c r="F34" s="61">
        <v>4</v>
      </c>
      <c r="G34" s="61">
        <v>7</v>
      </c>
      <c r="H34" s="61">
        <v>54</v>
      </c>
      <c r="I34" s="66">
        <f t="shared" si="2"/>
        <v>45605</v>
      </c>
      <c r="J34" s="66"/>
      <c r="K34" s="66">
        <v>45605</v>
      </c>
      <c r="L34" s="66"/>
      <c r="M34" s="61">
        <v>2019</v>
      </c>
    </row>
    <row r="35" spans="1:14" x14ac:dyDescent="0.2">
      <c r="A35" s="61">
        <v>28</v>
      </c>
      <c r="B35" s="64" t="s">
        <v>1107</v>
      </c>
      <c r="C35" s="61">
        <v>1968</v>
      </c>
      <c r="D35" s="61" t="s">
        <v>1083</v>
      </c>
      <c r="E35" s="66" t="s">
        <v>1092</v>
      </c>
      <c r="F35" s="61">
        <v>2</v>
      </c>
      <c r="G35" s="61">
        <v>3</v>
      </c>
      <c r="H35" s="61">
        <v>12</v>
      </c>
      <c r="I35" s="66">
        <f t="shared" si="2"/>
        <v>19592</v>
      </c>
      <c r="J35" s="66"/>
      <c r="K35" s="66">
        <v>19592</v>
      </c>
      <c r="L35" s="66"/>
      <c r="M35" s="61">
        <v>2019</v>
      </c>
    </row>
    <row r="36" spans="1:14" x14ac:dyDescent="0.2">
      <c r="A36" s="61">
        <v>29</v>
      </c>
      <c r="B36" s="64" t="s">
        <v>1108</v>
      </c>
      <c r="C36" s="61">
        <v>1972</v>
      </c>
      <c r="D36" s="61" t="s">
        <v>1083</v>
      </c>
      <c r="E36" s="66" t="s">
        <v>1092</v>
      </c>
      <c r="F36" s="61">
        <v>2</v>
      </c>
      <c r="G36" s="61">
        <v>2</v>
      </c>
      <c r="H36" s="61">
        <v>12</v>
      </c>
      <c r="I36" s="66">
        <f t="shared" si="2"/>
        <v>19592</v>
      </c>
      <c r="J36" s="66"/>
      <c r="K36" s="66">
        <v>19592</v>
      </c>
      <c r="L36" s="66"/>
      <c r="M36" s="61">
        <v>2019</v>
      </c>
    </row>
    <row r="37" spans="1:14" x14ac:dyDescent="0.2">
      <c r="A37" s="61">
        <v>30</v>
      </c>
      <c r="B37" s="64" t="s">
        <v>1109</v>
      </c>
      <c r="C37" s="61">
        <v>1972</v>
      </c>
      <c r="D37" s="61" t="s">
        <v>1083</v>
      </c>
      <c r="E37" s="66" t="s">
        <v>1092</v>
      </c>
      <c r="F37" s="61">
        <v>2</v>
      </c>
      <c r="G37" s="61">
        <v>2</v>
      </c>
      <c r="H37" s="61">
        <v>12</v>
      </c>
      <c r="I37" s="66">
        <f t="shared" si="2"/>
        <v>19592</v>
      </c>
      <c r="J37" s="66"/>
      <c r="K37" s="66">
        <v>19592</v>
      </c>
      <c r="L37" s="66"/>
      <c r="M37" s="61">
        <v>2019</v>
      </c>
    </row>
    <row r="38" spans="1:14" x14ac:dyDescent="0.2">
      <c r="A38" s="61">
        <v>31</v>
      </c>
      <c r="B38" s="64" t="s">
        <v>1110</v>
      </c>
      <c r="C38" s="61">
        <v>1972</v>
      </c>
      <c r="D38" s="61" t="s">
        <v>1083</v>
      </c>
      <c r="E38" s="66" t="s">
        <v>1092</v>
      </c>
      <c r="F38" s="61">
        <v>2</v>
      </c>
      <c r="G38" s="61">
        <v>2</v>
      </c>
      <c r="H38" s="61">
        <v>12</v>
      </c>
      <c r="I38" s="66">
        <f t="shared" si="2"/>
        <v>19592</v>
      </c>
      <c r="J38" s="66"/>
      <c r="K38" s="66">
        <v>19592</v>
      </c>
      <c r="L38" s="66"/>
      <c r="M38" s="61">
        <v>2019</v>
      </c>
    </row>
    <row r="39" spans="1:14" ht="12.75" customHeight="1" x14ac:dyDescent="0.2">
      <c r="A39" s="245" t="s">
        <v>1012</v>
      </c>
      <c r="B39" s="245"/>
      <c r="C39" s="45">
        <v>31</v>
      </c>
      <c r="D39" s="45"/>
      <c r="E39" s="50"/>
      <c r="F39" s="50"/>
      <c r="G39" s="50"/>
      <c r="H39" s="50"/>
      <c r="I39" s="50">
        <f>SUM(I8:I38)</f>
        <v>3096558.8600000003</v>
      </c>
      <c r="J39" s="50">
        <f>SUM(J8:J38)</f>
        <v>1884278.79</v>
      </c>
      <c r="K39" s="50">
        <f>SUM(K8:K38)</f>
        <v>1171956.5</v>
      </c>
      <c r="L39" s="50">
        <f>SUM(L8:L38)</f>
        <v>40323.57</v>
      </c>
      <c r="M39" s="50"/>
    </row>
    <row r="40" spans="1:14" ht="12.75" customHeight="1" x14ac:dyDescent="0.2">
      <c r="A40" s="256" t="s">
        <v>41</v>
      </c>
      <c r="B40" s="256"/>
      <c r="C40" s="61"/>
      <c r="D40" s="61"/>
      <c r="E40" s="101"/>
      <c r="F40" s="61"/>
      <c r="G40" s="101"/>
      <c r="H40" s="61"/>
      <c r="I40" s="101"/>
      <c r="J40" s="101"/>
      <c r="K40" s="66"/>
      <c r="L40" s="66"/>
      <c r="M40" s="66"/>
    </row>
    <row r="41" spans="1:14" s="9" customFormat="1" x14ac:dyDescent="0.2">
      <c r="A41" s="61">
        <v>1</v>
      </c>
      <c r="B41" s="64" t="s">
        <v>1078</v>
      </c>
      <c r="C41" s="61">
        <v>1967</v>
      </c>
      <c r="D41" s="61" t="s">
        <v>1076</v>
      </c>
      <c r="E41" s="66" t="s">
        <v>1077</v>
      </c>
      <c r="F41" s="61">
        <v>5</v>
      </c>
      <c r="G41" s="61">
        <v>4</v>
      </c>
      <c r="H41" s="61">
        <v>63</v>
      </c>
      <c r="I41" s="66">
        <f t="shared" ref="I41:I68" si="3">J41+L41</f>
        <v>1889130</v>
      </c>
      <c r="J41" s="66">
        <v>1849550</v>
      </c>
      <c r="K41" s="66"/>
      <c r="L41" s="66">
        <v>39580</v>
      </c>
      <c r="M41" s="61">
        <v>2020</v>
      </c>
    </row>
    <row r="42" spans="1:14" s="9" customFormat="1" x14ac:dyDescent="0.2">
      <c r="A42" s="61">
        <v>2</v>
      </c>
      <c r="B42" s="64" t="s">
        <v>1079</v>
      </c>
      <c r="C42" s="61">
        <v>1966</v>
      </c>
      <c r="D42" s="61" t="s">
        <v>1076</v>
      </c>
      <c r="E42" s="66" t="s">
        <v>1077</v>
      </c>
      <c r="F42" s="61">
        <v>5</v>
      </c>
      <c r="G42" s="61">
        <v>4</v>
      </c>
      <c r="H42" s="61">
        <v>80</v>
      </c>
      <c r="I42" s="66">
        <f t="shared" si="3"/>
        <v>2227728.5556000001</v>
      </c>
      <c r="J42" s="66">
        <v>2181054</v>
      </c>
      <c r="K42" s="66"/>
      <c r="L42" s="66">
        <f>J42*2.14%</f>
        <v>46674.555600000007</v>
      </c>
      <c r="M42" s="61">
        <v>2020</v>
      </c>
      <c r="N42" s="147"/>
    </row>
    <row r="43" spans="1:14" s="9" customFormat="1" x14ac:dyDescent="0.2">
      <c r="A43" s="61">
        <v>3</v>
      </c>
      <c r="B43" s="64" t="s">
        <v>1080</v>
      </c>
      <c r="C43" s="61">
        <v>1966</v>
      </c>
      <c r="D43" s="61" t="s">
        <v>1076</v>
      </c>
      <c r="E43" s="66" t="s">
        <v>1077</v>
      </c>
      <c r="F43" s="61">
        <v>5</v>
      </c>
      <c r="G43" s="61">
        <v>4</v>
      </c>
      <c r="H43" s="61">
        <v>80</v>
      </c>
      <c r="I43" s="66">
        <f t="shared" si="3"/>
        <v>2659332.361</v>
      </c>
      <c r="J43" s="66">
        <v>2603615</v>
      </c>
      <c r="K43" s="66"/>
      <c r="L43" s="66">
        <f>J43*2.14%</f>
        <v>55717.361000000004</v>
      </c>
      <c r="M43" s="61">
        <v>2020</v>
      </c>
      <c r="N43" s="147"/>
    </row>
    <row r="44" spans="1:14" s="9" customFormat="1" x14ac:dyDescent="0.2">
      <c r="A44" s="61">
        <v>4</v>
      </c>
      <c r="B44" s="64" t="s">
        <v>1081</v>
      </c>
      <c r="C44" s="61">
        <v>1966</v>
      </c>
      <c r="D44" s="61" t="s">
        <v>1076</v>
      </c>
      <c r="E44" s="66" t="s">
        <v>1077</v>
      </c>
      <c r="F44" s="61">
        <v>5</v>
      </c>
      <c r="G44" s="61">
        <v>4</v>
      </c>
      <c r="H44" s="61">
        <v>80</v>
      </c>
      <c r="I44" s="66">
        <f t="shared" si="3"/>
        <v>3127248.9791999999</v>
      </c>
      <c r="J44" s="66">
        <v>3061728</v>
      </c>
      <c r="K44" s="66"/>
      <c r="L44" s="66">
        <v>65520.979200000009</v>
      </c>
      <c r="M44" s="61">
        <v>2020</v>
      </c>
      <c r="N44" s="147"/>
    </row>
    <row r="45" spans="1:14" s="151" customFormat="1" x14ac:dyDescent="0.2">
      <c r="A45" s="148">
        <v>5</v>
      </c>
      <c r="B45" s="149" t="s">
        <v>1082</v>
      </c>
      <c r="C45" s="148">
        <v>1966</v>
      </c>
      <c r="D45" s="148" t="s">
        <v>1083</v>
      </c>
      <c r="E45" s="150" t="s">
        <v>1077</v>
      </c>
      <c r="F45" s="148">
        <v>5</v>
      </c>
      <c r="G45" s="148">
        <v>4</v>
      </c>
      <c r="H45" s="148">
        <v>80</v>
      </c>
      <c r="I45" s="150">
        <f t="shared" si="3"/>
        <v>3056106.4264000002</v>
      </c>
      <c r="J45" s="66">
        <v>2992076</v>
      </c>
      <c r="K45" s="150"/>
      <c r="L45" s="66">
        <v>64030.426400000004</v>
      </c>
      <c r="M45" s="148">
        <v>2020</v>
      </c>
    </row>
    <row r="46" spans="1:14" s="151" customFormat="1" x14ac:dyDescent="0.2">
      <c r="A46" s="148">
        <v>6</v>
      </c>
      <c r="B46" s="149" t="s">
        <v>1084</v>
      </c>
      <c r="C46" s="148">
        <v>1966</v>
      </c>
      <c r="D46" s="148" t="s">
        <v>1076</v>
      </c>
      <c r="E46" s="150" t="s">
        <v>1077</v>
      </c>
      <c r="F46" s="148">
        <v>5</v>
      </c>
      <c r="G46" s="148">
        <v>4</v>
      </c>
      <c r="H46" s="148">
        <v>80</v>
      </c>
      <c r="I46" s="150">
        <f t="shared" si="3"/>
        <v>3105633.091</v>
      </c>
      <c r="J46" s="150">
        <v>3040565</v>
      </c>
      <c r="K46" s="150"/>
      <c r="L46" s="150">
        <v>65068.091000000008</v>
      </c>
      <c r="M46" s="148">
        <v>2020</v>
      </c>
    </row>
    <row r="47" spans="1:14" s="151" customFormat="1" x14ac:dyDescent="0.2">
      <c r="A47" s="148">
        <v>7</v>
      </c>
      <c r="B47" s="149" t="s">
        <v>1088</v>
      </c>
      <c r="C47" s="148">
        <v>1974</v>
      </c>
      <c r="D47" s="148" t="s">
        <v>1076</v>
      </c>
      <c r="E47" s="150" t="s">
        <v>1077</v>
      </c>
      <c r="F47" s="148">
        <v>5</v>
      </c>
      <c r="G47" s="148">
        <v>4</v>
      </c>
      <c r="H47" s="148">
        <v>68</v>
      </c>
      <c r="I47" s="150">
        <f t="shared" si="3"/>
        <v>1595945</v>
      </c>
      <c r="J47" s="150">
        <v>1562507</v>
      </c>
      <c r="K47" s="150"/>
      <c r="L47" s="150">
        <v>33438</v>
      </c>
      <c r="M47" s="148">
        <v>2020</v>
      </c>
    </row>
    <row r="48" spans="1:14" s="151" customFormat="1" x14ac:dyDescent="0.2">
      <c r="A48" s="148">
        <v>8</v>
      </c>
      <c r="B48" s="149" t="s">
        <v>1089</v>
      </c>
      <c r="C48" s="148">
        <v>1962</v>
      </c>
      <c r="D48" s="148" t="s">
        <v>1076</v>
      </c>
      <c r="E48" s="150" t="s">
        <v>1086</v>
      </c>
      <c r="F48" s="148">
        <v>4</v>
      </c>
      <c r="G48" s="148">
        <v>2</v>
      </c>
      <c r="H48" s="148">
        <v>30</v>
      </c>
      <c r="I48" s="150">
        <f t="shared" si="3"/>
        <v>685969</v>
      </c>
      <c r="J48" s="150">
        <v>671597</v>
      </c>
      <c r="K48" s="150"/>
      <c r="L48" s="150">
        <v>14372</v>
      </c>
      <c r="M48" s="148">
        <v>2020</v>
      </c>
    </row>
    <row r="49" spans="1:15" s="155" customFormat="1" ht="15.75" customHeight="1" x14ac:dyDescent="0.2">
      <c r="A49" s="152">
        <v>9</v>
      </c>
      <c r="B49" s="153" t="s">
        <v>1085</v>
      </c>
      <c r="C49" s="152">
        <v>1958</v>
      </c>
      <c r="D49" s="152" t="s">
        <v>1076</v>
      </c>
      <c r="E49" s="154" t="s">
        <v>1086</v>
      </c>
      <c r="F49" s="152">
        <v>3</v>
      </c>
      <c r="G49" s="152">
        <v>2</v>
      </c>
      <c r="H49" s="152">
        <v>18</v>
      </c>
      <c r="I49" s="154">
        <f t="shared" si="3"/>
        <v>547562</v>
      </c>
      <c r="J49" s="154">
        <v>536090</v>
      </c>
      <c r="K49" s="154"/>
      <c r="L49" s="154">
        <v>11472</v>
      </c>
      <c r="M49" s="152">
        <v>2020</v>
      </c>
    </row>
    <row r="50" spans="1:15" s="151" customFormat="1" x14ac:dyDescent="0.2">
      <c r="A50" s="148">
        <v>10</v>
      </c>
      <c r="B50" s="149" t="s">
        <v>1087</v>
      </c>
      <c r="C50" s="148">
        <v>1949</v>
      </c>
      <c r="D50" s="148" t="s">
        <v>1083</v>
      </c>
      <c r="E50" s="150" t="s">
        <v>1086</v>
      </c>
      <c r="F50" s="148">
        <v>5</v>
      </c>
      <c r="G50" s="148">
        <v>4</v>
      </c>
      <c r="H50" s="148">
        <v>30</v>
      </c>
      <c r="I50" s="150">
        <f t="shared" si="3"/>
        <v>814889</v>
      </c>
      <c r="J50" s="150">
        <v>797816</v>
      </c>
      <c r="K50" s="150"/>
      <c r="L50" s="150">
        <v>17073</v>
      </c>
      <c r="M50" s="148">
        <v>2020</v>
      </c>
    </row>
    <row r="51" spans="1:15" s="151" customFormat="1" x14ac:dyDescent="0.2">
      <c r="A51" s="148">
        <v>11</v>
      </c>
      <c r="B51" s="149" t="s">
        <v>1091</v>
      </c>
      <c r="C51" s="148">
        <v>1952</v>
      </c>
      <c r="D51" s="148" t="s">
        <v>1076</v>
      </c>
      <c r="E51" s="150" t="s">
        <v>1092</v>
      </c>
      <c r="F51" s="148">
        <v>2</v>
      </c>
      <c r="G51" s="148">
        <v>2</v>
      </c>
      <c r="H51" s="148">
        <v>12</v>
      </c>
      <c r="I51" s="150">
        <f t="shared" si="3"/>
        <v>362068</v>
      </c>
      <c r="J51" s="150">
        <v>354482</v>
      </c>
      <c r="K51" s="150"/>
      <c r="L51" s="150">
        <v>7586</v>
      </c>
      <c r="M51" s="148">
        <v>2020</v>
      </c>
    </row>
    <row r="52" spans="1:15" s="151" customFormat="1" x14ac:dyDescent="0.2">
      <c r="A52" s="148">
        <v>12</v>
      </c>
      <c r="B52" s="149" t="s">
        <v>1093</v>
      </c>
      <c r="C52" s="148">
        <v>1952</v>
      </c>
      <c r="D52" s="148" t="s">
        <v>1076</v>
      </c>
      <c r="E52" s="150" t="s">
        <v>1086</v>
      </c>
      <c r="F52" s="148">
        <v>4</v>
      </c>
      <c r="G52" s="148">
        <v>2</v>
      </c>
      <c r="H52" s="148">
        <v>28</v>
      </c>
      <c r="I52" s="150">
        <f t="shared" si="3"/>
        <v>662524</v>
      </c>
      <c r="J52" s="150">
        <v>648643</v>
      </c>
      <c r="K52" s="150"/>
      <c r="L52" s="150">
        <v>13881</v>
      </c>
      <c r="M52" s="148">
        <v>2020</v>
      </c>
    </row>
    <row r="53" spans="1:15" s="151" customFormat="1" x14ac:dyDescent="0.2">
      <c r="A53" s="148">
        <v>13</v>
      </c>
      <c r="B53" s="149" t="s">
        <v>1094</v>
      </c>
      <c r="C53" s="148">
        <v>1960</v>
      </c>
      <c r="D53" s="148" t="s">
        <v>1076</v>
      </c>
      <c r="E53" s="150" t="s">
        <v>1086</v>
      </c>
      <c r="F53" s="148">
        <v>3</v>
      </c>
      <c r="G53" s="148">
        <v>2</v>
      </c>
      <c r="H53" s="148">
        <v>22</v>
      </c>
      <c r="I53" s="150">
        <f t="shared" si="3"/>
        <v>683161</v>
      </c>
      <c r="J53" s="150">
        <v>668848</v>
      </c>
      <c r="K53" s="150"/>
      <c r="L53" s="150">
        <v>14313</v>
      </c>
      <c r="M53" s="148">
        <v>2020</v>
      </c>
    </row>
    <row r="54" spans="1:15" s="151" customFormat="1" x14ac:dyDescent="0.2">
      <c r="A54" s="148">
        <v>14</v>
      </c>
      <c r="B54" s="149" t="s">
        <v>1095</v>
      </c>
      <c r="C54" s="148">
        <v>1941</v>
      </c>
      <c r="D54" s="148" t="s">
        <v>1083</v>
      </c>
      <c r="E54" s="150" t="s">
        <v>1086</v>
      </c>
      <c r="F54" s="148">
        <v>4</v>
      </c>
      <c r="G54" s="148">
        <v>4</v>
      </c>
      <c r="H54" s="148">
        <v>30</v>
      </c>
      <c r="I54" s="150">
        <f t="shared" si="3"/>
        <v>764497</v>
      </c>
      <c r="J54" s="150">
        <v>748480</v>
      </c>
      <c r="K54" s="150"/>
      <c r="L54" s="150">
        <v>16017</v>
      </c>
      <c r="M54" s="148">
        <v>2020</v>
      </c>
    </row>
    <row r="55" spans="1:15" s="151" customFormat="1" x14ac:dyDescent="0.2">
      <c r="A55" s="148">
        <v>15</v>
      </c>
      <c r="B55" s="149" t="s">
        <v>1096</v>
      </c>
      <c r="C55" s="148">
        <v>1961</v>
      </c>
      <c r="D55" s="148" t="s">
        <v>1076</v>
      </c>
      <c r="E55" s="150" t="s">
        <v>1086</v>
      </c>
      <c r="F55" s="148">
        <v>3</v>
      </c>
      <c r="G55" s="148">
        <v>2</v>
      </c>
      <c r="H55" s="148">
        <v>21</v>
      </c>
      <c r="I55" s="150">
        <f t="shared" si="3"/>
        <v>641599</v>
      </c>
      <c r="J55" s="150">
        <v>628156</v>
      </c>
      <c r="K55" s="150"/>
      <c r="L55" s="150">
        <v>13443</v>
      </c>
      <c r="M55" s="148">
        <v>2020</v>
      </c>
    </row>
    <row r="56" spans="1:15" s="151" customFormat="1" x14ac:dyDescent="0.2">
      <c r="A56" s="148">
        <v>16</v>
      </c>
      <c r="B56" s="149" t="s">
        <v>1097</v>
      </c>
      <c r="C56" s="148">
        <v>1950</v>
      </c>
      <c r="D56" s="148" t="s">
        <v>1083</v>
      </c>
      <c r="E56" s="150" t="s">
        <v>1086</v>
      </c>
      <c r="F56" s="148">
        <v>4</v>
      </c>
      <c r="G56" s="148">
        <v>4</v>
      </c>
      <c r="H56" s="148">
        <v>32</v>
      </c>
      <c r="I56" s="150">
        <f t="shared" si="3"/>
        <v>787577</v>
      </c>
      <c r="J56" s="150">
        <v>771076</v>
      </c>
      <c r="K56" s="150"/>
      <c r="L56" s="150">
        <v>16501</v>
      </c>
      <c r="M56" s="148">
        <v>2020</v>
      </c>
    </row>
    <row r="57" spans="1:15" s="151" customFormat="1" x14ac:dyDescent="0.2">
      <c r="A57" s="148">
        <v>17</v>
      </c>
      <c r="B57" s="149" t="s">
        <v>1098</v>
      </c>
      <c r="C57" s="148">
        <v>1949</v>
      </c>
      <c r="D57" s="148" t="s">
        <v>1083</v>
      </c>
      <c r="E57" s="150" t="s">
        <v>1092</v>
      </c>
      <c r="F57" s="148">
        <v>2</v>
      </c>
      <c r="G57" s="148">
        <v>1</v>
      </c>
      <c r="H57" s="148">
        <v>13</v>
      </c>
      <c r="I57" s="150">
        <f t="shared" si="3"/>
        <v>119196</v>
      </c>
      <c r="J57" s="150">
        <v>116699</v>
      </c>
      <c r="K57" s="150"/>
      <c r="L57" s="150">
        <v>2497</v>
      </c>
      <c r="M57" s="148">
        <v>2020</v>
      </c>
    </row>
    <row r="58" spans="1:15" s="151" customFormat="1" x14ac:dyDescent="0.2">
      <c r="A58" s="148">
        <v>18</v>
      </c>
      <c r="B58" s="149" t="s">
        <v>1099</v>
      </c>
      <c r="C58" s="148">
        <v>1959</v>
      </c>
      <c r="D58" s="148" t="s">
        <v>1076</v>
      </c>
      <c r="E58" s="150" t="s">
        <v>1086</v>
      </c>
      <c r="F58" s="148">
        <v>2</v>
      </c>
      <c r="G58" s="148">
        <v>2</v>
      </c>
      <c r="H58" s="148">
        <v>18</v>
      </c>
      <c r="I58" s="150">
        <f t="shared" si="3"/>
        <v>481955</v>
      </c>
      <c r="J58" s="150">
        <v>471857</v>
      </c>
      <c r="K58" s="150"/>
      <c r="L58" s="150">
        <v>10098</v>
      </c>
      <c r="M58" s="148">
        <v>2020</v>
      </c>
    </row>
    <row r="59" spans="1:15" s="151" customFormat="1" x14ac:dyDescent="0.2">
      <c r="A59" s="148">
        <v>19</v>
      </c>
      <c r="B59" s="149" t="s">
        <v>1100</v>
      </c>
      <c r="C59" s="148">
        <v>1952</v>
      </c>
      <c r="D59" s="150"/>
      <c r="E59" s="150" t="s">
        <v>1086</v>
      </c>
      <c r="F59" s="148">
        <v>2</v>
      </c>
      <c r="G59" s="148">
        <v>2</v>
      </c>
      <c r="H59" s="148">
        <v>12</v>
      </c>
      <c r="I59" s="150">
        <f t="shared" si="3"/>
        <v>380737</v>
      </c>
      <c r="J59" s="150">
        <v>372760</v>
      </c>
      <c r="K59" s="150"/>
      <c r="L59" s="150">
        <v>7977</v>
      </c>
      <c r="M59" s="148">
        <v>2020</v>
      </c>
    </row>
    <row r="60" spans="1:15" s="151" customFormat="1" x14ac:dyDescent="0.2">
      <c r="A60" s="148">
        <v>20</v>
      </c>
      <c r="B60" s="149" t="s">
        <v>1101</v>
      </c>
      <c r="C60" s="148">
        <v>1974</v>
      </c>
      <c r="D60" s="148" t="s">
        <v>1076</v>
      </c>
      <c r="E60" s="150" t="s">
        <v>1077</v>
      </c>
      <c r="F60" s="148">
        <v>5</v>
      </c>
      <c r="G60" s="148">
        <v>8</v>
      </c>
      <c r="H60" s="148">
        <v>115</v>
      </c>
      <c r="I60" s="150">
        <f t="shared" si="3"/>
        <v>2699089</v>
      </c>
      <c r="J60" s="150">
        <v>2642539</v>
      </c>
      <c r="K60" s="150"/>
      <c r="L60" s="150">
        <v>56550</v>
      </c>
      <c r="M60" s="148">
        <v>2020</v>
      </c>
    </row>
    <row r="61" spans="1:15" s="151" customFormat="1" x14ac:dyDescent="0.2">
      <c r="A61" s="148">
        <v>21</v>
      </c>
      <c r="B61" s="149" t="s">
        <v>1102</v>
      </c>
      <c r="C61" s="148">
        <v>1967</v>
      </c>
      <c r="D61" s="148" t="s">
        <v>1083</v>
      </c>
      <c r="E61" s="150" t="s">
        <v>1092</v>
      </c>
      <c r="F61" s="148">
        <v>5</v>
      </c>
      <c r="G61" s="148">
        <v>4</v>
      </c>
      <c r="H61" s="148">
        <v>70</v>
      </c>
      <c r="I61" s="150">
        <f t="shared" si="3"/>
        <v>1426873</v>
      </c>
      <c r="J61" s="150">
        <v>1396978</v>
      </c>
      <c r="K61" s="150"/>
      <c r="L61" s="150">
        <v>29895</v>
      </c>
      <c r="M61" s="148">
        <v>2020</v>
      </c>
    </row>
    <row r="62" spans="1:15" s="151" customFormat="1" x14ac:dyDescent="0.2">
      <c r="A62" s="148">
        <v>22</v>
      </c>
      <c r="B62" s="149" t="s">
        <v>1103</v>
      </c>
      <c r="C62" s="148">
        <v>1965</v>
      </c>
      <c r="D62" s="148" t="s">
        <v>1083</v>
      </c>
      <c r="E62" s="150" t="s">
        <v>1086</v>
      </c>
      <c r="F62" s="148">
        <v>5</v>
      </c>
      <c r="G62" s="148">
        <v>4</v>
      </c>
      <c r="H62" s="148">
        <v>80</v>
      </c>
      <c r="I62" s="150">
        <f t="shared" si="3"/>
        <v>1842290</v>
      </c>
      <c r="J62" s="150">
        <v>1803691</v>
      </c>
      <c r="K62" s="150"/>
      <c r="L62" s="150">
        <v>38599</v>
      </c>
      <c r="M62" s="148">
        <v>2020</v>
      </c>
    </row>
    <row r="63" spans="1:15" s="151" customFormat="1" x14ac:dyDescent="0.2">
      <c r="A63" s="148">
        <v>23</v>
      </c>
      <c r="B63" s="149" t="s">
        <v>1105</v>
      </c>
      <c r="C63" s="148">
        <v>1974</v>
      </c>
      <c r="D63" s="148" t="s">
        <v>1076</v>
      </c>
      <c r="E63" s="150" t="s">
        <v>1092</v>
      </c>
      <c r="F63" s="148">
        <v>5</v>
      </c>
      <c r="G63" s="148">
        <v>4</v>
      </c>
      <c r="H63" s="148">
        <v>70</v>
      </c>
      <c r="I63" s="150">
        <f t="shared" si="3"/>
        <v>3056511.1357220002</v>
      </c>
      <c r="J63" s="66">
        <v>2992472.23</v>
      </c>
      <c r="K63" s="150"/>
      <c r="L63" s="66">
        <v>64038.905722000003</v>
      </c>
      <c r="M63" s="148">
        <v>2020</v>
      </c>
    </row>
    <row r="64" spans="1:15" s="9" customFormat="1" x14ac:dyDescent="0.2">
      <c r="A64" s="61">
        <v>24</v>
      </c>
      <c r="B64" s="64" t="s">
        <v>1106</v>
      </c>
      <c r="C64" s="61">
        <v>1936</v>
      </c>
      <c r="D64" s="61" t="s">
        <v>1076</v>
      </c>
      <c r="E64" s="66" t="s">
        <v>1086</v>
      </c>
      <c r="F64" s="61">
        <v>4</v>
      </c>
      <c r="G64" s="61">
        <v>7</v>
      </c>
      <c r="H64" s="61">
        <v>54</v>
      </c>
      <c r="I64" s="66">
        <f t="shared" si="3"/>
        <v>2386132.7831600001</v>
      </c>
      <c r="J64" s="66">
        <v>2336139.4</v>
      </c>
      <c r="K64" s="66"/>
      <c r="L64" s="66">
        <v>49993.383160000005</v>
      </c>
      <c r="M64" s="61">
        <v>2020</v>
      </c>
      <c r="N64" s="147"/>
      <c r="O64" s="6"/>
    </row>
    <row r="65" spans="1:13" s="9" customFormat="1" x14ac:dyDescent="0.2">
      <c r="A65" s="61">
        <v>25</v>
      </c>
      <c r="B65" s="64" t="s">
        <v>1107</v>
      </c>
      <c r="C65" s="61">
        <v>1968</v>
      </c>
      <c r="D65" s="61" t="s">
        <v>1083</v>
      </c>
      <c r="E65" s="66" t="s">
        <v>1092</v>
      </c>
      <c r="F65" s="61">
        <v>2</v>
      </c>
      <c r="G65" s="61">
        <v>3</v>
      </c>
      <c r="H65" s="61">
        <v>12</v>
      </c>
      <c r="I65" s="66">
        <f t="shared" si="3"/>
        <v>120512.8</v>
      </c>
      <c r="J65" s="66">
        <v>117688</v>
      </c>
      <c r="K65" s="66"/>
      <c r="L65" s="66">
        <v>2824.8</v>
      </c>
      <c r="M65" s="61">
        <v>2020</v>
      </c>
    </row>
    <row r="66" spans="1:13" s="9" customFormat="1" x14ac:dyDescent="0.2">
      <c r="A66" s="61">
        <v>26</v>
      </c>
      <c r="B66" s="64" t="s">
        <v>1108</v>
      </c>
      <c r="C66" s="61">
        <v>1972</v>
      </c>
      <c r="D66" s="61" t="s">
        <v>1083</v>
      </c>
      <c r="E66" s="66" t="s">
        <v>1092</v>
      </c>
      <c r="F66" s="61">
        <v>2</v>
      </c>
      <c r="G66" s="61">
        <v>2</v>
      </c>
      <c r="H66" s="61">
        <v>12</v>
      </c>
      <c r="I66" s="66">
        <f t="shared" si="3"/>
        <v>120512.8</v>
      </c>
      <c r="J66" s="66">
        <v>117688</v>
      </c>
      <c r="K66" s="66"/>
      <c r="L66" s="66">
        <v>2824.8</v>
      </c>
      <c r="M66" s="61">
        <v>2020</v>
      </c>
    </row>
    <row r="67" spans="1:13" s="9" customFormat="1" x14ac:dyDescent="0.2">
      <c r="A67" s="61">
        <v>27</v>
      </c>
      <c r="B67" s="64" t="s">
        <v>1109</v>
      </c>
      <c r="C67" s="61">
        <v>1972</v>
      </c>
      <c r="D67" s="61" t="s">
        <v>1083</v>
      </c>
      <c r="E67" s="66" t="s">
        <v>1092</v>
      </c>
      <c r="F67" s="61">
        <v>2</v>
      </c>
      <c r="G67" s="61">
        <v>2</v>
      </c>
      <c r="H67" s="61">
        <v>12</v>
      </c>
      <c r="I67" s="66">
        <f t="shared" si="3"/>
        <v>120512.8</v>
      </c>
      <c r="J67" s="66">
        <v>117688</v>
      </c>
      <c r="K67" s="66"/>
      <c r="L67" s="66">
        <v>2824.8</v>
      </c>
      <c r="M67" s="61">
        <v>2020</v>
      </c>
    </row>
    <row r="68" spans="1:13" s="9" customFormat="1" x14ac:dyDescent="0.2">
      <c r="A68" s="61">
        <v>28</v>
      </c>
      <c r="B68" s="64" t="s">
        <v>1110</v>
      </c>
      <c r="C68" s="61">
        <v>1972</v>
      </c>
      <c r="D68" s="61" t="s">
        <v>1083</v>
      </c>
      <c r="E68" s="66" t="s">
        <v>1092</v>
      </c>
      <c r="F68" s="61">
        <v>2</v>
      </c>
      <c r="G68" s="61">
        <v>2</v>
      </c>
      <c r="H68" s="61">
        <v>12</v>
      </c>
      <c r="I68" s="66">
        <f t="shared" si="3"/>
        <v>140104.79999999999</v>
      </c>
      <c r="J68" s="66">
        <v>137280</v>
      </c>
      <c r="K68" s="66"/>
      <c r="L68" s="66">
        <v>2824.8</v>
      </c>
      <c r="M68" s="61">
        <v>2020</v>
      </c>
    </row>
    <row r="69" spans="1:13" ht="12.75" customHeight="1" x14ac:dyDescent="0.2">
      <c r="A69" s="245" t="s">
        <v>1025</v>
      </c>
      <c r="B69" s="245"/>
      <c r="C69" s="45">
        <v>28</v>
      </c>
      <c r="D69" s="45"/>
      <c r="E69" s="50"/>
      <c r="F69" s="50"/>
      <c r="G69" s="50"/>
      <c r="H69" s="50"/>
      <c r="I69" s="50">
        <f>SUM(I41:I68)</f>
        <v>36505397.532081991</v>
      </c>
      <c r="J69" s="50">
        <f>SUM(J41:J68)</f>
        <v>35739762.630000003</v>
      </c>
      <c r="K69" s="50">
        <f>SUM(K41:K68)</f>
        <v>0</v>
      </c>
      <c r="L69" s="50">
        <f>SUM(L41:L68)</f>
        <v>765634.90208200028</v>
      </c>
      <c r="M69" s="50"/>
    </row>
    <row r="72" spans="1:13" x14ac:dyDescent="0.2">
      <c r="F72" s="264"/>
      <c r="G72" s="264"/>
      <c r="I72" s="156"/>
    </row>
    <row r="73" spans="1:13" x14ac:dyDescent="0.2">
      <c r="F73" s="264"/>
      <c r="G73" s="264"/>
      <c r="I73" s="156"/>
    </row>
  </sheetData>
  <autoFilter ref="A5:M69"/>
  <mergeCells count="16">
    <mergeCell ref="A1:M2"/>
    <mergeCell ref="A3:A4"/>
    <mergeCell ref="B3:B4"/>
    <mergeCell ref="C3:C4"/>
    <mergeCell ref="D3:D4"/>
    <mergeCell ref="E3:E4"/>
    <mergeCell ref="F3:F4"/>
    <mergeCell ref="G3:G4"/>
    <mergeCell ref="H3:H4"/>
    <mergeCell ref="F72:G72"/>
    <mergeCell ref="F73:G73"/>
    <mergeCell ref="A6:B6"/>
    <mergeCell ref="A7:B7"/>
    <mergeCell ref="A39:B39"/>
    <mergeCell ref="A40:B40"/>
    <mergeCell ref="A69:B69"/>
  </mergeCells>
  <pageMargins left="0.52013888888888904" right="0.250694444444444" top="0.23263888888888901" bottom="0.27222222222222198" header="0.51180555555555496" footer="0.51180555555555496"/>
  <pageSetup paperSize="9" scale="60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R753"/>
  <sheetViews>
    <sheetView view="pageBreakPreview" zoomScaleNormal="100" workbookViewId="0">
      <selection sqref="A1:R1"/>
    </sheetView>
  </sheetViews>
  <sheetFormatPr defaultColWidth="8.6640625" defaultRowHeight="12.75" x14ac:dyDescent="0.2"/>
  <cols>
    <col min="1" max="1" width="5.33203125" customWidth="1"/>
    <col min="2" max="2" width="66.5" customWidth="1"/>
    <col min="3" max="3" width="13.5" customWidth="1"/>
    <col min="4" max="4" width="9.33203125" customWidth="1"/>
    <col min="5" max="5" width="12.83203125" customWidth="1"/>
    <col min="6" max="7" width="9.5" customWidth="1"/>
    <col min="8" max="8" width="11.5" customWidth="1"/>
    <col min="9" max="10" width="9.33203125" customWidth="1"/>
    <col min="11" max="11" width="11.83203125" customWidth="1"/>
    <col min="12" max="12" width="12.5" customWidth="1"/>
    <col min="13" max="13" width="10" customWidth="1"/>
    <col min="14" max="14" width="14.6640625" customWidth="1"/>
    <col min="15" max="16" width="9.6640625" customWidth="1"/>
    <col min="17" max="17" width="13.83203125" customWidth="1"/>
    <col min="18" max="18" width="9.5" customWidth="1"/>
  </cols>
  <sheetData>
    <row r="1" spans="1:18" ht="12.75" customHeight="1" x14ac:dyDescent="0.2">
      <c r="A1" s="274" t="s">
        <v>1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</row>
    <row r="2" spans="1:18" ht="34.5" customHeight="1" x14ac:dyDescent="0.2">
      <c r="A2" s="275" t="s">
        <v>1111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</row>
    <row r="3" spans="1:18" ht="12.75" customHeight="1" x14ac:dyDescent="0.2">
      <c r="A3" s="263" t="s">
        <v>3</v>
      </c>
      <c r="B3" s="263" t="s">
        <v>1112</v>
      </c>
      <c r="C3" s="263" t="s">
        <v>5</v>
      </c>
      <c r="D3" s="263"/>
      <c r="E3" s="276" t="s">
        <v>7</v>
      </c>
      <c r="F3" s="276" t="s">
        <v>8</v>
      </c>
      <c r="G3" s="277" t="s">
        <v>9</v>
      </c>
      <c r="H3" s="276" t="s">
        <v>10</v>
      </c>
      <c r="I3" s="263" t="s">
        <v>11</v>
      </c>
      <c r="J3" s="263"/>
      <c r="K3" s="263" t="s">
        <v>11</v>
      </c>
      <c r="L3" s="263"/>
      <c r="M3" s="276" t="s">
        <v>12</v>
      </c>
      <c r="N3" s="263" t="s">
        <v>13</v>
      </c>
      <c r="O3" s="263"/>
      <c r="P3" s="263"/>
      <c r="Q3" s="263"/>
      <c r="R3" s="276" t="s">
        <v>16</v>
      </c>
    </row>
    <row r="4" spans="1:18" ht="102" customHeight="1" x14ac:dyDescent="0.2">
      <c r="A4" s="263"/>
      <c r="B4" s="263"/>
      <c r="C4" s="277" t="s">
        <v>17</v>
      </c>
      <c r="D4" s="276" t="s">
        <v>18</v>
      </c>
      <c r="E4" s="276"/>
      <c r="F4" s="276"/>
      <c r="G4" s="277"/>
      <c r="H4" s="276"/>
      <c r="I4" s="140" t="s">
        <v>19</v>
      </c>
      <c r="J4" s="140" t="s">
        <v>20</v>
      </c>
      <c r="K4" s="140" t="s">
        <v>19</v>
      </c>
      <c r="L4" s="140" t="s">
        <v>20</v>
      </c>
      <c r="M4" s="276"/>
      <c r="N4" s="139" t="s">
        <v>19</v>
      </c>
      <c r="O4" s="140" t="s">
        <v>21</v>
      </c>
      <c r="P4" s="140" t="s">
        <v>22</v>
      </c>
      <c r="Q4" s="157" t="s">
        <v>23</v>
      </c>
      <c r="R4" s="276"/>
    </row>
    <row r="5" spans="1:18" x14ac:dyDescent="0.2">
      <c r="A5" s="263"/>
      <c r="B5" s="263"/>
      <c r="C5" s="277"/>
      <c r="D5" s="276"/>
      <c r="E5" s="276"/>
      <c r="F5" s="276"/>
      <c r="G5" s="277"/>
      <c r="H5" s="61" t="s">
        <v>24</v>
      </c>
      <c r="I5" s="61" t="s">
        <v>24</v>
      </c>
      <c r="J5" s="61" t="s">
        <v>24</v>
      </c>
      <c r="K5" s="61" t="s">
        <v>24</v>
      </c>
      <c r="L5" s="61" t="s">
        <v>24</v>
      </c>
      <c r="M5" s="61" t="s">
        <v>25</v>
      </c>
      <c r="N5" s="66" t="s">
        <v>26</v>
      </c>
      <c r="O5" s="61" t="s">
        <v>26</v>
      </c>
      <c r="P5" s="61" t="s">
        <v>26</v>
      </c>
      <c r="Q5" s="158" t="s">
        <v>26</v>
      </c>
      <c r="R5" s="276"/>
    </row>
    <row r="6" spans="1:18" x14ac:dyDescent="0.2">
      <c r="A6" s="24" t="s">
        <v>28</v>
      </c>
      <c r="B6" s="24" t="s">
        <v>945</v>
      </c>
      <c r="C6" s="159" t="s">
        <v>29</v>
      </c>
      <c r="D6" s="24" t="s">
        <v>30</v>
      </c>
      <c r="E6" s="24" t="s">
        <v>1113</v>
      </c>
      <c r="F6" s="24" t="s">
        <v>1114</v>
      </c>
      <c r="G6" s="159" t="s">
        <v>1115</v>
      </c>
      <c r="H6" s="24" t="s">
        <v>1116</v>
      </c>
      <c r="I6" s="24" t="s">
        <v>1117</v>
      </c>
      <c r="J6" s="24" t="s">
        <v>1118</v>
      </c>
      <c r="K6" s="24">
        <v>11</v>
      </c>
      <c r="L6" s="24">
        <v>12</v>
      </c>
      <c r="M6" s="24">
        <v>13</v>
      </c>
      <c r="N6" s="160">
        <v>14</v>
      </c>
      <c r="O6" s="24">
        <v>15</v>
      </c>
      <c r="P6" s="24">
        <v>16</v>
      </c>
      <c r="Q6" s="161">
        <v>17</v>
      </c>
      <c r="R6" s="24">
        <v>18</v>
      </c>
    </row>
    <row r="7" spans="1:18" ht="12.75" customHeight="1" x14ac:dyDescent="0.2">
      <c r="A7" s="244" t="s">
        <v>31</v>
      </c>
      <c r="B7" s="244"/>
      <c r="C7" s="28"/>
      <c r="D7" s="29"/>
      <c r="E7" s="27"/>
      <c r="F7" s="29"/>
      <c r="G7" s="28"/>
      <c r="H7" s="30"/>
      <c r="I7" s="30"/>
      <c r="J7" s="30"/>
      <c r="K7" s="30"/>
      <c r="L7" s="30"/>
      <c r="M7" s="29"/>
      <c r="N7" s="30"/>
      <c r="O7" s="29"/>
      <c r="P7" s="29"/>
      <c r="Q7" s="162"/>
      <c r="R7" s="29"/>
    </row>
    <row r="8" spans="1:18" ht="12.75" customHeight="1" x14ac:dyDescent="0.2">
      <c r="A8" s="245" t="s">
        <v>1119</v>
      </c>
      <c r="B8" s="245"/>
      <c r="C8" s="44">
        <f>C248+C261+C279+C316+C366+C382+C433+C509+C579+C645+C666+C726+C748+C752</f>
        <v>703</v>
      </c>
      <c r="D8" s="44"/>
      <c r="E8" s="44"/>
      <c r="F8" s="44"/>
      <c r="G8" s="44"/>
      <c r="H8" s="49">
        <f t="shared" ref="H8:N8" si="0">H248+H261+H279+H316+H366+H382+H433+H509+H579+H645+H666+H726+H748+H752</f>
        <v>312662.01</v>
      </c>
      <c r="I8" s="49">
        <f t="shared" si="0"/>
        <v>0</v>
      </c>
      <c r="J8" s="49">
        <f t="shared" si="0"/>
        <v>0</v>
      </c>
      <c r="K8" s="49">
        <f t="shared" si="0"/>
        <v>270078.63999999996</v>
      </c>
      <c r="L8" s="49">
        <f t="shared" si="0"/>
        <v>193103.28999999998</v>
      </c>
      <c r="M8" s="49">
        <f t="shared" si="0"/>
        <v>7882</v>
      </c>
      <c r="N8" s="49">
        <f t="shared" si="0"/>
        <v>20248826.889800005</v>
      </c>
      <c r="O8" s="49"/>
      <c r="P8" s="49"/>
      <c r="Q8" s="49">
        <f>Q248+Q261+Q279+Q316+Q366+Q382+Q433+Q509+Q579+Q645+Q666+Q726+Q748+Q752</f>
        <v>20248826.889800005</v>
      </c>
      <c r="R8" s="45"/>
    </row>
    <row r="9" spans="1:18" x14ac:dyDescent="0.2">
      <c r="A9" s="163"/>
      <c r="B9" s="164" t="s">
        <v>41</v>
      </c>
      <c r="C9" s="165"/>
      <c r="D9" s="163"/>
      <c r="E9" s="166"/>
      <c r="F9" s="163"/>
      <c r="G9" s="165"/>
      <c r="H9" s="163"/>
      <c r="I9" s="163"/>
      <c r="J9" s="163"/>
      <c r="K9" s="163"/>
      <c r="L9" s="167"/>
      <c r="M9" s="163"/>
      <c r="N9" s="168"/>
      <c r="O9" s="168"/>
      <c r="P9" s="168"/>
      <c r="Q9" s="169"/>
      <c r="R9" s="163"/>
    </row>
    <row r="10" spans="1:18" s="9" customFormat="1" x14ac:dyDescent="0.2">
      <c r="A10" s="163">
        <v>1</v>
      </c>
      <c r="B10" s="166" t="s">
        <v>1120</v>
      </c>
      <c r="C10" s="165">
        <v>1932</v>
      </c>
      <c r="D10" s="163">
        <v>1965</v>
      </c>
      <c r="E10" s="166" t="s">
        <v>54</v>
      </c>
      <c r="F10" s="163">
        <v>2</v>
      </c>
      <c r="G10" s="165">
        <v>1</v>
      </c>
      <c r="H10" s="163">
        <v>278.39999999999998</v>
      </c>
      <c r="I10" s="163"/>
      <c r="J10" s="163"/>
      <c r="K10" s="163">
        <v>158.4</v>
      </c>
      <c r="L10" s="163">
        <v>278.2</v>
      </c>
      <c r="M10" s="163">
        <v>6</v>
      </c>
      <c r="N10" s="168">
        <v>18020</v>
      </c>
      <c r="O10" s="168">
        <v>0</v>
      </c>
      <c r="P10" s="168">
        <v>0</v>
      </c>
      <c r="Q10" s="170">
        <v>18020</v>
      </c>
      <c r="R10" s="163">
        <v>2019</v>
      </c>
    </row>
    <row r="11" spans="1:18" s="9" customFormat="1" x14ac:dyDescent="0.2">
      <c r="A11" s="163">
        <f t="shared" ref="A11:A74" si="1">A10+1</f>
        <v>2</v>
      </c>
      <c r="B11" s="166" t="s">
        <v>1121</v>
      </c>
      <c r="C11" s="165">
        <v>1938</v>
      </c>
      <c r="D11" s="163">
        <v>1970</v>
      </c>
      <c r="E11" s="166" t="s">
        <v>54</v>
      </c>
      <c r="F11" s="163">
        <v>2</v>
      </c>
      <c r="G11" s="165">
        <v>2</v>
      </c>
      <c r="H11" s="163">
        <v>665.5</v>
      </c>
      <c r="I11" s="163"/>
      <c r="J11" s="163"/>
      <c r="K11" s="163">
        <v>584.4</v>
      </c>
      <c r="L11" s="163">
        <v>584.20000000000005</v>
      </c>
      <c r="M11" s="163">
        <v>9</v>
      </c>
      <c r="N11" s="168">
        <v>43100</v>
      </c>
      <c r="O11" s="168">
        <v>0</v>
      </c>
      <c r="P11" s="168">
        <v>0</v>
      </c>
      <c r="Q11" s="170">
        <v>43100</v>
      </c>
      <c r="R11" s="163">
        <v>2019</v>
      </c>
    </row>
    <row r="12" spans="1:18" s="9" customFormat="1" x14ac:dyDescent="0.2">
      <c r="A12" s="163">
        <f t="shared" si="1"/>
        <v>3</v>
      </c>
      <c r="B12" s="166" t="s">
        <v>1122</v>
      </c>
      <c r="C12" s="165">
        <v>1926</v>
      </c>
      <c r="D12" s="163">
        <v>1972</v>
      </c>
      <c r="E12" s="166" t="s">
        <v>54</v>
      </c>
      <c r="F12" s="163">
        <v>2</v>
      </c>
      <c r="G12" s="165">
        <v>3</v>
      </c>
      <c r="H12" s="163">
        <v>882.12</v>
      </c>
      <c r="I12" s="163"/>
      <c r="J12" s="163"/>
      <c r="K12" s="163">
        <v>735.1</v>
      </c>
      <c r="L12" s="163">
        <v>629.70000000000005</v>
      </c>
      <c r="M12" s="163">
        <v>15</v>
      </c>
      <c r="N12" s="168">
        <v>57100</v>
      </c>
      <c r="O12" s="168">
        <v>0</v>
      </c>
      <c r="P12" s="168">
        <v>0</v>
      </c>
      <c r="Q12" s="170">
        <v>57100</v>
      </c>
      <c r="R12" s="163">
        <v>2019</v>
      </c>
    </row>
    <row r="13" spans="1:18" s="9" customFormat="1" x14ac:dyDescent="0.2">
      <c r="A13" s="163">
        <f t="shared" si="1"/>
        <v>4</v>
      </c>
      <c r="B13" s="166" t="s">
        <v>1123</v>
      </c>
      <c r="C13" s="165">
        <v>1946</v>
      </c>
      <c r="D13" s="163">
        <v>1972</v>
      </c>
      <c r="E13" s="166" t="s">
        <v>54</v>
      </c>
      <c r="F13" s="163">
        <v>2</v>
      </c>
      <c r="G13" s="165">
        <v>2</v>
      </c>
      <c r="H13" s="163">
        <v>428.4</v>
      </c>
      <c r="I13" s="163"/>
      <c r="J13" s="163"/>
      <c r="K13" s="163">
        <v>357</v>
      </c>
      <c r="L13" s="163">
        <v>330.6</v>
      </c>
      <c r="M13" s="163">
        <v>10</v>
      </c>
      <c r="N13" s="168">
        <v>27750</v>
      </c>
      <c r="O13" s="168">
        <v>0</v>
      </c>
      <c r="P13" s="168">
        <v>0</v>
      </c>
      <c r="Q13" s="170">
        <v>27750</v>
      </c>
      <c r="R13" s="163">
        <v>2019</v>
      </c>
    </row>
    <row r="14" spans="1:18" s="9" customFormat="1" x14ac:dyDescent="0.2">
      <c r="A14" s="163">
        <f t="shared" si="1"/>
        <v>5</v>
      </c>
      <c r="B14" s="166" t="s">
        <v>1124</v>
      </c>
      <c r="C14" s="165">
        <v>1938</v>
      </c>
      <c r="D14" s="163"/>
      <c r="E14" s="166" t="s">
        <v>54</v>
      </c>
      <c r="F14" s="163">
        <v>2</v>
      </c>
      <c r="G14" s="165">
        <v>2</v>
      </c>
      <c r="H14" s="163">
        <v>461</v>
      </c>
      <c r="I14" s="163"/>
      <c r="J14" s="163"/>
      <c r="K14" s="163">
        <v>111.7</v>
      </c>
      <c r="L14" s="163">
        <v>169.6</v>
      </c>
      <c r="M14" s="171">
        <v>7</v>
      </c>
      <c r="N14" s="168">
        <v>29850</v>
      </c>
      <c r="O14" s="168">
        <v>0</v>
      </c>
      <c r="P14" s="168">
        <v>0</v>
      </c>
      <c r="Q14" s="170">
        <v>29850</v>
      </c>
      <c r="R14" s="163">
        <v>2019</v>
      </c>
    </row>
    <row r="15" spans="1:18" s="9" customFormat="1" x14ac:dyDescent="0.2">
      <c r="A15" s="163">
        <f t="shared" si="1"/>
        <v>6</v>
      </c>
      <c r="B15" s="166" t="s">
        <v>1125</v>
      </c>
      <c r="C15" s="165">
        <v>1948</v>
      </c>
      <c r="D15" s="163">
        <v>1970</v>
      </c>
      <c r="E15" s="166" t="s">
        <v>54</v>
      </c>
      <c r="F15" s="163">
        <v>2</v>
      </c>
      <c r="G15" s="165" t="s">
        <v>1126</v>
      </c>
      <c r="H15" s="163">
        <v>393</v>
      </c>
      <c r="I15" s="163"/>
      <c r="J15" s="163"/>
      <c r="K15" s="163">
        <v>391.5</v>
      </c>
      <c r="L15" s="163">
        <v>346.2</v>
      </c>
      <c r="M15" s="163">
        <v>8</v>
      </c>
      <c r="N15" s="168">
        <v>25450</v>
      </c>
      <c r="O15" s="168">
        <v>0</v>
      </c>
      <c r="P15" s="168">
        <v>0</v>
      </c>
      <c r="Q15" s="170">
        <v>25450</v>
      </c>
      <c r="R15" s="163">
        <v>2019</v>
      </c>
    </row>
    <row r="16" spans="1:18" s="9" customFormat="1" x14ac:dyDescent="0.2">
      <c r="A16" s="163">
        <f t="shared" si="1"/>
        <v>7</v>
      </c>
      <c r="B16" s="166" t="s">
        <v>1127</v>
      </c>
      <c r="C16" s="165">
        <v>1962</v>
      </c>
      <c r="D16" s="163"/>
      <c r="E16" s="166" t="s">
        <v>54</v>
      </c>
      <c r="F16" s="163">
        <v>2</v>
      </c>
      <c r="G16" s="165">
        <v>1</v>
      </c>
      <c r="H16" s="163">
        <v>337.3</v>
      </c>
      <c r="I16" s="163"/>
      <c r="J16" s="163"/>
      <c r="K16" s="163">
        <v>218.7</v>
      </c>
      <c r="L16" s="163">
        <v>236.6</v>
      </c>
      <c r="M16" s="163">
        <v>8</v>
      </c>
      <c r="N16" s="168">
        <v>21850</v>
      </c>
      <c r="O16" s="168">
        <v>0</v>
      </c>
      <c r="P16" s="168">
        <v>0</v>
      </c>
      <c r="Q16" s="170">
        <v>21850</v>
      </c>
      <c r="R16" s="163">
        <v>2019</v>
      </c>
    </row>
    <row r="17" spans="1:18" s="9" customFormat="1" x14ac:dyDescent="0.2">
      <c r="A17" s="163">
        <f t="shared" si="1"/>
        <v>8</v>
      </c>
      <c r="B17" s="166" t="s">
        <v>1128</v>
      </c>
      <c r="C17" s="165">
        <v>1959</v>
      </c>
      <c r="D17" s="163"/>
      <c r="E17" s="166" t="s">
        <v>54</v>
      </c>
      <c r="F17" s="163">
        <v>2</v>
      </c>
      <c r="G17" s="165">
        <v>2</v>
      </c>
      <c r="H17" s="163">
        <v>540.1</v>
      </c>
      <c r="I17" s="163"/>
      <c r="J17" s="163"/>
      <c r="K17" s="163">
        <v>358</v>
      </c>
      <c r="L17" s="163">
        <v>375.5</v>
      </c>
      <c r="M17" s="163">
        <v>16</v>
      </c>
      <c r="N17" s="168">
        <v>34960</v>
      </c>
      <c r="O17" s="168">
        <v>0</v>
      </c>
      <c r="P17" s="168">
        <v>0</v>
      </c>
      <c r="Q17" s="170">
        <v>34960</v>
      </c>
      <c r="R17" s="163">
        <v>2019</v>
      </c>
    </row>
    <row r="18" spans="1:18" s="9" customFormat="1" x14ac:dyDescent="0.2">
      <c r="A18" s="163">
        <f t="shared" si="1"/>
        <v>9</v>
      </c>
      <c r="B18" s="166" t="s">
        <v>1129</v>
      </c>
      <c r="C18" s="165">
        <v>1959</v>
      </c>
      <c r="D18" s="163">
        <v>1957</v>
      </c>
      <c r="E18" s="166" t="s">
        <v>54</v>
      </c>
      <c r="F18" s="163">
        <v>2</v>
      </c>
      <c r="G18" s="165">
        <v>2</v>
      </c>
      <c r="H18" s="163">
        <v>538.5</v>
      </c>
      <c r="I18" s="163"/>
      <c r="J18" s="163"/>
      <c r="K18" s="163">
        <v>348.8</v>
      </c>
      <c r="L18" s="163">
        <v>538.5</v>
      </c>
      <c r="M18" s="163">
        <v>16</v>
      </c>
      <c r="N18" s="168">
        <v>34850</v>
      </c>
      <c r="O18" s="168">
        <v>0</v>
      </c>
      <c r="P18" s="168">
        <v>0</v>
      </c>
      <c r="Q18" s="170">
        <v>34850</v>
      </c>
      <c r="R18" s="163">
        <v>2019</v>
      </c>
    </row>
    <row r="19" spans="1:18" s="9" customFormat="1" x14ac:dyDescent="0.2">
      <c r="A19" s="163">
        <f t="shared" si="1"/>
        <v>10</v>
      </c>
      <c r="B19" s="166" t="s">
        <v>1130</v>
      </c>
      <c r="C19" s="165">
        <v>1958</v>
      </c>
      <c r="D19" s="163"/>
      <c r="E19" s="166" t="s">
        <v>54</v>
      </c>
      <c r="F19" s="163">
        <v>2</v>
      </c>
      <c r="G19" s="165">
        <v>2</v>
      </c>
      <c r="H19" s="163">
        <v>526</v>
      </c>
      <c r="I19" s="163"/>
      <c r="J19" s="163"/>
      <c r="K19" s="163">
        <v>348</v>
      </c>
      <c r="L19" s="163">
        <v>454.4</v>
      </c>
      <c r="M19" s="163">
        <v>16</v>
      </c>
      <c r="N19" s="168">
        <v>34050</v>
      </c>
      <c r="O19" s="168">
        <v>0</v>
      </c>
      <c r="P19" s="168">
        <v>0</v>
      </c>
      <c r="Q19" s="170">
        <v>34050</v>
      </c>
      <c r="R19" s="163">
        <v>2019</v>
      </c>
    </row>
    <row r="20" spans="1:18" s="9" customFormat="1" x14ac:dyDescent="0.2">
      <c r="A20" s="163">
        <f t="shared" si="1"/>
        <v>11</v>
      </c>
      <c r="B20" s="166" t="s">
        <v>1131</v>
      </c>
      <c r="C20" s="165">
        <v>1959</v>
      </c>
      <c r="D20" s="163">
        <v>1974</v>
      </c>
      <c r="E20" s="166" t="s">
        <v>54</v>
      </c>
      <c r="F20" s="163">
        <v>2</v>
      </c>
      <c r="G20" s="165">
        <v>2</v>
      </c>
      <c r="H20" s="163">
        <v>541.4</v>
      </c>
      <c r="I20" s="163"/>
      <c r="J20" s="163"/>
      <c r="K20" s="163">
        <v>353</v>
      </c>
      <c r="L20" s="163">
        <v>436.8</v>
      </c>
      <c r="M20" s="163">
        <v>16</v>
      </c>
      <c r="N20" s="168">
        <v>35050</v>
      </c>
      <c r="O20" s="168">
        <v>0</v>
      </c>
      <c r="P20" s="168">
        <v>0</v>
      </c>
      <c r="Q20" s="170">
        <v>35050</v>
      </c>
      <c r="R20" s="163">
        <v>2019</v>
      </c>
    </row>
    <row r="21" spans="1:18" s="9" customFormat="1" x14ac:dyDescent="0.2">
      <c r="A21" s="163">
        <f t="shared" si="1"/>
        <v>12</v>
      </c>
      <c r="B21" s="166" t="s">
        <v>1132</v>
      </c>
      <c r="C21" s="165">
        <v>1958</v>
      </c>
      <c r="D21" s="163">
        <v>1965</v>
      </c>
      <c r="E21" s="166" t="s">
        <v>54</v>
      </c>
      <c r="F21" s="163">
        <v>2</v>
      </c>
      <c r="G21" s="165">
        <v>2</v>
      </c>
      <c r="H21" s="163">
        <v>519.5</v>
      </c>
      <c r="I21" s="163"/>
      <c r="J21" s="163"/>
      <c r="K21" s="163">
        <v>350</v>
      </c>
      <c r="L21" s="163">
        <v>482.8</v>
      </c>
      <c r="M21" s="163">
        <v>16</v>
      </c>
      <c r="N21" s="168">
        <v>33620</v>
      </c>
      <c r="O21" s="168">
        <v>0</v>
      </c>
      <c r="P21" s="168">
        <v>0</v>
      </c>
      <c r="Q21" s="170">
        <v>33620</v>
      </c>
      <c r="R21" s="163">
        <v>2019</v>
      </c>
    </row>
    <row r="22" spans="1:18" s="9" customFormat="1" x14ac:dyDescent="0.2">
      <c r="A22" s="163">
        <f t="shared" si="1"/>
        <v>13</v>
      </c>
      <c r="B22" s="166" t="s">
        <v>1133</v>
      </c>
      <c r="C22" s="165">
        <v>1959</v>
      </c>
      <c r="D22" s="163"/>
      <c r="E22" s="166" t="s">
        <v>54</v>
      </c>
      <c r="F22" s="163">
        <v>2</v>
      </c>
      <c r="G22" s="165">
        <v>2</v>
      </c>
      <c r="H22" s="163">
        <v>533.6</v>
      </c>
      <c r="I22" s="163"/>
      <c r="J22" s="163"/>
      <c r="K22" s="163">
        <v>350</v>
      </c>
      <c r="L22" s="163">
        <v>496.9</v>
      </c>
      <c r="M22" s="163">
        <v>16</v>
      </c>
      <c r="N22" s="168">
        <v>34550</v>
      </c>
      <c r="O22" s="168">
        <v>0</v>
      </c>
      <c r="P22" s="168">
        <v>0</v>
      </c>
      <c r="Q22" s="170">
        <v>34550</v>
      </c>
      <c r="R22" s="163">
        <v>2019</v>
      </c>
    </row>
    <row r="23" spans="1:18" s="9" customFormat="1" x14ac:dyDescent="0.2">
      <c r="A23" s="163">
        <f t="shared" si="1"/>
        <v>14</v>
      </c>
      <c r="B23" s="166" t="s">
        <v>1134</v>
      </c>
      <c r="C23" s="165">
        <v>1941</v>
      </c>
      <c r="D23" s="163">
        <v>1968</v>
      </c>
      <c r="E23" s="166" t="s">
        <v>54</v>
      </c>
      <c r="F23" s="163">
        <v>2</v>
      </c>
      <c r="G23" s="165">
        <v>3</v>
      </c>
      <c r="H23" s="163">
        <v>836</v>
      </c>
      <c r="I23" s="163"/>
      <c r="J23" s="163"/>
      <c r="K23" s="163">
        <v>748.7</v>
      </c>
      <c r="L23" s="163">
        <v>1029.5</v>
      </c>
      <c r="M23" s="163">
        <v>33</v>
      </c>
      <c r="N23" s="168">
        <v>54100</v>
      </c>
      <c r="O23" s="168">
        <v>0</v>
      </c>
      <c r="P23" s="168">
        <v>0</v>
      </c>
      <c r="Q23" s="170">
        <v>54100</v>
      </c>
      <c r="R23" s="163">
        <v>2019</v>
      </c>
    </row>
    <row r="24" spans="1:18" s="9" customFormat="1" x14ac:dyDescent="0.2">
      <c r="A24" s="163">
        <f t="shared" si="1"/>
        <v>15</v>
      </c>
      <c r="B24" s="166" t="s">
        <v>1135</v>
      </c>
      <c r="C24" s="165">
        <v>1950</v>
      </c>
      <c r="D24" s="163">
        <v>1966</v>
      </c>
      <c r="E24" s="166" t="s">
        <v>54</v>
      </c>
      <c r="F24" s="163">
        <v>2</v>
      </c>
      <c r="G24" s="165">
        <v>2</v>
      </c>
      <c r="H24" s="163">
        <v>452.2</v>
      </c>
      <c r="I24" s="163"/>
      <c r="J24" s="163"/>
      <c r="K24" s="163">
        <v>265</v>
      </c>
      <c r="L24" s="163">
        <v>313.8</v>
      </c>
      <c r="M24" s="163">
        <v>8</v>
      </c>
      <c r="N24" s="168">
        <v>29265</v>
      </c>
      <c r="O24" s="168">
        <v>0</v>
      </c>
      <c r="P24" s="168">
        <v>0</v>
      </c>
      <c r="Q24" s="170">
        <v>29265</v>
      </c>
      <c r="R24" s="163">
        <v>2019</v>
      </c>
    </row>
    <row r="25" spans="1:18" s="9" customFormat="1" x14ac:dyDescent="0.2">
      <c r="A25" s="163">
        <f t="shared" si="1"/>
        <v>16</v>
      </c>
      <c r="B25" s="166" t="s">
        <v>1136</v>
      </c>
      <c r="C25" s="165">
        <v>1971</v>
      </c>
      <c r="D25" s="163"/>
      <c r="E25" s="166" t="s">
        <v>54</v>
      </c>
      <c r="F25" s="163">
        <v>2</v>
      </c>
      <c r="G25" s="165">
        <v>1</v>
      </c>
      <c r="H25" s="163">
        <v>404.4</v>
      </c>
      <c r="I25" s="163"/>
      <c r="J25" s="163"/>
      <c r="K25" s="163">
        <v>337</v>
      </c>
      <c r="L25" s="163">
        <v>331.1</v>
      </c>
      <c r="M25" s="163">
        <v>8</v>
      </c>
      <c r="N25" s="168">
        <v>26180</v>
      </c>
      <c r="O25" s="168">
        <v>0</v>
      </c>
      <c r="P25" s="168">
        <v>0</v>
      </c>
      <c r="Q25" s="170">
        <v>26180</v>
      </c>
      <c r="R25" s="163">
        <v>2019</v>
      </c>
    </row>
    <row r="26" spans="1:18" s="9" customFormat="1" x14ac:dyDescent="0.2">
      <c r="A26" s="163">
        <f t="shared" si="1"/>
        <v>17</v>
      </c>
      <c r="B26" s="166" t="s">
        <v>1137</v>
      </c>
      <c r="C26" s="165">
        <v>1949</v>
      </c>
      <c r="D26" s="163"/>
      <c r="E26" s="166" t="s">
        <v>54</v>
      </c>
      <c r="F26" s="163">
        <v>2</v>
      </c>
      <c r="G26" s="165">
        <v>2</v>
      </c>
      <c r="H26" s="163">
        <v>748.4</v>
      </c>
      <c r="I26" s="163"/>
      <c r="J26" s="163"/>
      <c r="K26" s="163">
        <v>747.9</v>
      </c>
      <c r="L26" s="163">
        <v>596.70000000000005</v>
      </c>
      <c r="M26" s="163">
        <v>17</v>
      </c>
      <c r="N26" s="168">
        <v>48450</v>
      </c>
      <c r="O26" s="168">
        <v>0</v>
      </c>
      <c r="P26" s="168">
        <v>0</v>
      </c>
      <c r="Q26" s="170">
        <v>48450</v>
      </c>
      <c r="R26" s="163">
        <v>2019</v>
      </c>
    </row>
    <row r="27" spans="1:18" s="9" customFormat="1" x14ac:dyDescent="0.2">
      <c r="A27" s="163">
        <f t="shared" si="1"/>
        <v>18</v>
      </c>
      <c r="B27" s="166" t="s">
        <v>1138</v>
      </c>
      <c r="C27" s="165">
        <v>1950</v>
      </c>
      <c r="D27" s="163"/>
      <c r="E27" s="166" t="s">
        <v>54</v>
      </c>
      <c r="F27" s="163">
        <v>2</v>
      </c>
      <c r="G27" s="165">
        <v>1</v>
      </c>
      <c r="H27" s="163">
        <v>420.4</v>
      </c>
      <c r="I27" s="163"/>
      <c r="J27" s="163"/>
      <c r="K27" s="163">
        <v>265.5</v>
      </c>
      <c r="L27" s="163">
        <v>203.7</v>
      </c>
      <c r="M27" s="163">
        <v>21</v>
      </c>
      <c r="N27" s="168">
        <v>27210</v>
      </c>
      <c r="O27" s="168">
        <v>0</v>
      </c>
      <c r="P27" s="168">
        <v>0</v>
      </c>
      <c r="Q27" s="170">
        <v>27210</v>
      </c>
      <c r="R27" s="163">
        <v>2019</v>
      </c>
    </row>
    <row r="28" spans="1:18" s="9" customFormat="1" x14ac:dyDescent="0.2">
      <c r="A28" s="163">
        <f t="shared" si="1"/>
        <v>19</v>
      </c>
      <c r="B28" s="166" t="s">
        <v>1139</v>
      </c>
      <c r="C28" s="165">
        <v>1955</v>
      </c>
      <c r="D28" s="163">
        <v>1969</v>
      </c>
      <c r="E28" s="166" t="s">
        <v>54</v>
      </c>
      <c r="F28" s="163">
        <v>2</v>
      </c>
      <c r="G28" s="165">
        <v>2</v>
      </c>
      <c r="H28" s="163">
        <v>679</v>
      </c>
      <c r="I28" s="163"/>
      <c r="J28" s="163"/>
      <c r="K28" s="163">
        <v>408</v>
      </c>
      <c r="L28" s="163">
        <v>315.7</v>
      </c>
      <c r="M28" s="163">
        <v>19</v>
      </c>
      <c r="N28" s="168">
        <v>43950</v>
      </c>
      <c r="O28" s="168">
        <v>0</v>
      </c>
      <c r="P28" s="168">
        <v>0</v>
      </c>
      <c r="Q28" s="170">
        <v>43950</v>
      </c>
      <c r="R28" s="163">
        <v>2019</v>
      </c>
    </row>
    <row r="29" spans="1:18" s="9" customFormat="1" x14ac:dyDescent="0.2">
      <c r="A29" s="163">
        <f t="shared" si="1"/>
        <v>20</v>
      </c>
      <c r="B29" s="166" t="s">
        <v>1140</v>
      </c>
      <c r="C29" s="165">
        <v>1959</v>
      </c>
      <c r="D29" s="163"/>
      <c r="E29" s="166" t="s">
        <v>54</v>
      </c>
      <c r="F29" s="163">
        <v>2</v>
      </c>
      <c r="G29" s="165">
        <v>2</v>
      </c>
      <c r="H29" s="163">
        <v>495.5</v>
      </c>
      <c r="I29" s="163"/>
      <c r="J29" s="163"/>
      <c r="K29" s="163">
        <v>495.8</v>
      </c>
      <c r="L29" s="163">
        <v>364.6</v>
      </c>
      <c r="M29" s="163">
        <v>17</v>
      </c>
      <c r="N29" s="168">
        <v>32070</v>
      </c>
      <c r="O29" s="168">
        <v>0</v>
      </c>
      <c r="P29" s="168">
        <v>0</v>
      </c>
      <c r="Q29" s="170">
        <v>32070</v>
      </c>
      <c r="R29" s="163">
        <v>2019</v>
      </c>
    </row>
    <row r="30" spans="1:18" s="9" customFormat="1" x14ac:dyDescent="0.2">
      <c r="A30" s="163">
        <f t="shared" si="1"/>
        <v>21</v>
      </c>
      <c r="B30" s="166" t="s">
        <v>1141</v>
      </c>
      <c r="C30" s="165">
        <v>1960</v>
      </c>
      <c r="D30" s="163"/>
      <c r="E30" s="166" t="s">
        <v>54</v>
      </c>
      <c r="F30" s="163">
        <v>2</v>
      </c>
      <c r="G30" s="165">
        <v>1</v>
      </c>
      <c r="H30" s="163">
        <v>400</v>
      </c>
      <c r="I30" s="163"/>
      <c r="J30" s="163"/>
      <c r="K30" s="163">
        <v>253</v>
      </c>
      <c r="L30" s="163">
        <v>293.2</v>
      </c>
      <c r="M30" s="163">
        <v>8</v>
      </c>
      <c r="N30" s="168">
        <v>25900</v>
      </c>
      <c r="O30" s="168">
        <v>0</v>
      </c>
      <c r="P30" s="168">
        <v>0</v>
      </c>
      <c r="Q30" s="170">
        <v>25900</v>
      </c>
      <c r="R30" s="163">
        <v>2019</v>
      </c>
    </row>
    <row r="31" spans="1:18" s="9" customFormat="1" x14ac:dyDescent="0.2">
      <c r="A31" s="163">
        <f t="shared" si="1"/>
        <v>22</v>
      </c>
      <c r="B31" s="166" t="s">
        <v>1142</v>
      </c>
      <c r="C31" s="165">
        <v>1951</v>
      </c>
      <c r="D31" s="163">
        <v>1964</v>
      </c>
      <c r="E31" s="166" t="s">
        <v>54</v>
      </c>
      <c r="F31" s="163">
        <v>2</v>
      </c>
      <c r="G31" s="165">
        <v>2</v>
      </c>
      <c r="H31" s="163">
        <v>370.7</v>
      </c>
      <c r="I31" s="163"/>
      <c r="J31" s="163"/>
      <c r="K31" s="163">
        <v>213</v>
      </c>
      <c r="L31" s="163">
        <v>278.8</v>
      </c>
      <c r="M31" s="163">
        <v>10</v>
      </c>
      <c r="N31" s="168">
        <v>24000</v>
      </c>
      <c r="O31" s="168">
        <v>0</v>
      </c>
      <c r="P31" s="168">
        <v>0</v>
      </c>
      <c r="Q31" s="170">
        <v>24000</v>
      </c>
      <c r="R31" s="163">
        <v>2019</v>
      </c>
    </row>
    <row r="32" spans="1:18" s="9" customFormat="1" x14ac:dyDescent="0.2">
      <c r="A32" s="163">
        <f t="shared" si="1"/>
        <v>23</v>
      </c>
      <c r="B32" s="166" t="s">
        <v>1143</v>
      </c>
      <c r="C32" s="165">
        <v>1960</v>
      </c>
      <c r="D32" s="163"/>
      <c r="E32" s="166" t="s">
        <v>54</v>
      </c>
      <c r="F32" s="163">
        <v>2</v>
      </c>
      <c r="G32" s="165">
        <v>2</v>
      </c>
      <c r="H32" s="163">
        <v>484.6</v>
      </c>
      <c r="I32" s="163"/>
      <c r="J32" s="163"/>
      <c r="K32" s="163">
        <v>329</v>
      </c>
      <c r="L32" s="163">
        <v>420.6</v>
      </c>
      <c r="M32" s="163">
        <v>16</v>
      </c>
      <c r="N32" s="168">
        <v>31370</v>
      </c>
      <c r="O32" s="168">
        <v>0</v>
      </c>
      <c r="P32" s="168">
        <v>0</v>
      </c>
      <c r="Q32" s="170">
        <v>31370</v>
      </c>
      <c r="R32" s="163">
        <v>2019</v>
      </c>
    </row>
    <row r="33" spans="1:18" s="9" customFormat="1" x14ac:dyDescent="0.2">
      <c r="A33" s="163">
        <f t="shared" si="1"/>
        <v>24</v>
      </c>
      <c r="B33" s="166" t="s">
        <v>1144</v>
      </c>
      <c r="C33" s="165">
        <v>1956</v>
      </c>
      <c r="D33" s="163"/>
      <c r="E33" s="166" t="s">
        <v>54</v>
      </c>
      <c r="F33" s="163">
        <v>2</v>
      </c>
      <c r="G33" s="165">
        <v>2</v>
      </c>
      <c r="H33" s="163">
        <v>491.9</v>
      </c>
      <c r="I33" s="163"/>
      <c r="J33" s="163"/>
      <c r="K33" s="163">
        <v>325</v>
      </c>
      <c r="L33" s="163">
        <v>192.91</v>
      </c>
      <c r="M33" s="163">
        <v>10</v>
      </c>
      <c r="N33" s="168">
        <v>31850</v>
      </c>
      <c r="O33" s="168">
        <v>0</v>
      </c>
      <c r="P33" s="168">
        <v>0</v>
      </c>
      <c r="Q33" s="170">
        <v>31850</v>
      </c>
      <c r="R33" s="163">
        <v>2019</v>
      </c>
    </row>
    <row r="34" spans="1:18" s="9" customFormat="1" x14ac:dyDescent="0.2">
      <c r="A34" s="163">
        <f t="shared" si="1"/>
        <v>25</v>
      </c>
      <c r="B34" s="166" t="s">
        <v>1145</v>
      </c>
      <c r="C34" s="165">
        <v>1954</v>
      </c>
      <c r="D34" s="163"/>
      <c r="E34" s="166" t="s">
        <v>54</v>
      </c>
      <c r="F34" s="163">
        <v>2</v>
      </c>
      <c r="G34" s="165">
        <v>2</v>
      </c>
      <c r="H34" s="163">
        <v>584</v>
      </c>
      <c r="I34" s="163"/>
      <c r="J34" s="163"/>
      <c r="K34" s="163">
        <v>536</v>
      </c>
      <c r="L34" s="163">
        <v>355.2</v>
      </c>
      <c r="M34" s="163">
        <v>11</v>
      </c>
      <c r="N34" s="168">
        <v>37800</v>
      </c>
      <c r="O34" s="168">
        <v>0</v>
      </c>
      <c r="P34" s="168">
        <v>0</v>
      </c>
      <c r="Q34" s="170">
        <v>37800</v>
      </c>
      <c r="R34" s="163">
        <v>2019</v>
      </c>
    </row>
    <row r="35" spans="1:18" s="9" customFormat="1" x14ac:dyDescent="0.2">
      <c r="A35" s="163">
        <f t="shared" si="1"/>
        <v>26</v>
      </c>
      <c r="B35" s="166" t="s">
        <v>1146</v>
      </c>
      <c r="C35" s="165">
        <v>1956</v>
      </c>
      <c r="D35" s="163"/>
      <c r="E35" s="166" t="s">
        <v>54</v>
      </c>
      <c r="F35" s="163">
        <v>2</v>
      </c>
      <c r="G35" s="165">
        <v>2</v>
      </c>
      <c r="H35" s="163">
        <v>489.8</v>
      </c>
      <c r="I35" s="163"/>
      <c r="J35" s="163"/>
      <c r="K35" s="163">
        <v>323</v>
      </c>
      <c r="L35" s="163">
        <v>349.23</v>
      </c>
      <c r="M35" s="163">
        <v>13</v>
      </c>
      <c r="N35" s="168">
        <v>31700</v>
      </c>
      <c r="O35" s="168">
        <v>0</v>
      </c>
      <c r="P35" s="168">
        <v>0</v>
      </c>
      <c r="Q35" s="170">
        <v>31700</v>
      </c>
      <c r="R35" s="163">
        <v>2019</v>
      </c>
    </row>
    <row r="36" spans="1:18" s="9" customFormat="1" x14ac:dyDescent="0.2">
      <c r="A36" s="163">
        <f t="shared" si="1"/>
        <v>27</v>
      </c>
      <c r="B36" s="166" t="s">
        <v>1147</v>
      </c>
      <c r="C36" s="165">
        <v>1959</v>
      </c>
      <c r="D36" s="163"/>
      <c r="E36" s="166" t="s">
        <v>54</v>
      </c>
      <c r="F36" s="163">
        <v>2</v>
      </c>
      <c r="G36" s="165">
        <v>2</v>
      </c>
      <c r="H36" s="163">
        <v>489.8</v>
      </c>
      <c r="I36" s="163"/>
      <c r="J36" s="163"/>
      <c r="K36" s="163">
        <v>315</v>
      </c>
      <c r="L36" s="163">
        <v>380</v>
      </c>
      <c r="M36" s="163">
        <v>12</v>
      </c>
      <c r="N36" s="168">
        <v>31700</v>
      </c>
      <c r="O36" s="168">
        <v>0</v>
      </c>
      <c r="P36" s="168">
        <v>0</v>
      </c>
      <c r="Q36" s="170">
        <v>31700</v>
      </c>
      <c r="R36" s="163">
        <v>2019</v>
      </c>
    </row>
    <row r="37" spans="1:18" s="9" customFormat="1" x14ac:dyDescent="0.2">
      <c r="A37" s="163">
        <f t="shared" si="1"/>
        <v>28</v>
      </c>
      <c r="B37" s="166" t="s">
        <v>1148</v>
      </c>
      <c r="C37" s="165">
        <v>1961</v>
      </c>
      <c r="D37" s="163"/>
      <c r="E37" s="166" t="s">
        <v>54</v>
      </c>
      <c r="F37" s="163">
        <v>2</v>
      </c>
      <c r="G37" s="165">
        <v>2</v>
      </c>
      <c r="H37" s="163">
        <v>492.3</v>
      </c>
      <c r="I37" s="163"/>
      <c r="J37" s="163"/>
      <c r="K37" s="163">
        <v>362</v>
      </c>
      <c r="L37" s="163">
        <v>395.2</v>
      </c>
      <c r="M37" s="163">
        <v>16</v>
      </c>
      <c r="N37" s="168">
        <v>31860</v>
      </c>
      <c r="O37" s="168">
        <v>0</v>
      </c>
      <c r="P37" s="168">
        <v>0</v>
      </c>
      <c r="Q37" s="170">
        <v>31860</v>
      </c>
      <c r="R37" s="163">
        <v>2019</v>
      </c>
    </row>
    <row r="38" spans="1:18" s="9" customFormat="1" x14ac:dyDescent="0.2">
      <c r="A38" s="163">
        <f t="shared" si="1"/>
        <v>29</v>
      </c>
      <c r="B38" s="166" t="s">
        <v>1149</v>
      </c>
      <c r="C38" s="165">
        <v>1932</v>
      </c>
      <c r="D38" s="163"/>
      <c r="E38" s="166" t="s">
        <v>54</v>
      </c>
      <c r="F38" s="163">
        <v>2</v>
      </c>
      <c r="G38" s="165">
        <v>2</v>
      </c>
      <c r="H38" s="163">
        <v>467.5</v>
      </c>
      <c r="I38" s="163"/>
      <c r="J38" s="163"/>
      <c r="K38" s="163">
        <v>304</v>
      </c>
      <c r="L38" s="163">
        <v>165.1</v>
      </c>
      <c r="M38" s="163">
        <v>10</v>
      </c>
      <c r="N38" s="168">
        <v>30260</v>
      </c>
      <c r="O38" s="168">
        <v>0</v>
      </c>
      <c r="P38" s="168">
        <v>0</v>
      </c>
      <c r="Q38" s="170">
        <v>30260</v>
      </c>
      <c r="R38" s="163">
        <v>2019</v>
      </c>
    </row>
    <row r="39" spans="1:18" s="9" customFormat="1" x14ac:dyDescent="0.2">
      <c r="A39" s="163">
        <f t="shared" si="1"/>
        <v>30</v>
      </c>
      <c r="B39" s="166" t="s">
        <v>1150</v>
      </c>
      <c r="C39" s="165">
        <v>1933</v>
      </c>
      <c r="D39" s="163"/>
      <c r="E39" s="166" t="s">
        <v>54</v>
      </c>
      <c r="F39" s="163">
        <v>2</v>
      </c>
      <c r="G39" s="165">
        <v>2</v>
      </c>
      <c r="H39" s="163">
        <v>456.2</v>
      </c>
      <c r="I39" s="163"/>
      <c r="J39" s="163"/>
      <c r="K39" s="163">
        <v>295.5</v>
      </c>
      <c r="L39" s="163">
        <v>178.3</v>
      </c>
      <c r="M39" s="163">
        <v>11</v>
      </c>
      <c r="N39" s="168">
        <v>29550</v>
      </c>
      <c r="O39" s="168">
        <v>0</v>
      </c>
      <c r="P39" s="168">
        <v>0</v>
      </c>
      <c r="Q39" s="170">
        <v>29550</v>
      </c>
      <c r="R39" s="163">
        <v>2019</v>
      </c>
    </row>
    <row r="40" spans="1:18" s="9" customFormat="1" x14ac:dyDescent="0.2">
      <c r="A40" s="163">
        <f t="shared" si="1"/>
        <v>31</v>
      </c>
      <c r="B40" s="166" t="s">
        <v>1151</v>
      </c>
      <c r="C40" s="165">
        <v>1917</v>
      </c>
      <c r="D40" s="163"/>
      <c r="E40" s="166" t="s">
        <v>54</v>
      </c>
      <c r="F40" s="163">
        <v>2</v>
      </c>
      <c r="G40" s="165">
        <v>3</v>
      </c>
      <c r="H40" s="163">
        <v>575.5</v>
      </c>
      <c r="I40" s="163"/>
      <c r="J40" s="163"/>
      <c r="K40" s="163">
        <v>514.20000000000005</v>
      </c>
      <c r="L40" s="163">
        <v>513.5</v>
      </c>
      <c r="M40" s="163">
        <v>10</v>
      </c>
      <c r="N40" s="168">
        <v>37250</v>
      </c>
      <c r="O40" s="168">
        <v>0</v>
      </c>
      <c r="P40" s="168">
        <v>0</v>
      </c>
      <c r="Q40" s="170">
        <v>37250</v>
      </c>
      <c r="R40" s="163">
        <v>2019</v>
      </c>
    </row>
    <row r="41" spans="1:18" s="9" customFormat="1" x14ac:dyDescent="0.2">
      <c r="A41" s="163">
        <f t="shared" si="1"/>
        <v>32</v>
      </c>
      <c r="B41" s="166" t="s">
        <v>1152</v>
      </c>
      <c r="C41" s="165">
        <v>1927</v>
      </c>
      <c r="D41" s="163"/>
      <c r="E41" s="166" t="s">
        <v>54</v>
      </c>
      <c r="F41" s="163">
        <v>2</v>
      </c>
      <c r="G41" s="165">
        <v>1</v>
      </c>
      <c r="H41" s="163">
        <v>355.6</v>
      </c>
      <c r="I41" s="163"/>
      <c r="J41" s="163"/>
      <c r="K41" s="163">
        <v>214.1</v>
      </c>
      <c r="L41" s="163">
        <v>240.2</v>
      </c>
      <c r="M41" s="163">
        <v>8</v>
      </c>
      <c r="N41" s="168">
        <v>23020</v>
      </c>
      <c r="O41" s="168">
        <v>0</v>
      </c>
      <c r="P41" s="168">
        <v>0</v>
      </c>
      <c r="Q41" s="170">
        <v>23020</v>
      </c>
      <c r="R41" s="163">
        <v>2019</v>
      </c>
    </row>
    <row r="42" spans="1:18" s="9" customFormat="1" x14ac:dyDescent="0.2">
      <c r="A42" s="163">
        <f t="shared" si="1"/>
        <v>33</v>
      </c>
      <c r="B42" s="166" t="s">
        <v>1153</v>
      </c>
      <c r="C42" s="165">
        <v>1947</v>
      </c>
      <c r="D42" s="163">
        <v>1975</v>
      </c>
      <c r="E42" s="166" t="s">
        <v>54</v>
      </c>
      <c r="F42" s="163">
        <v>2</v>
      </c>
      <c r="G42" s="165">
        <v>2</v>
      </c>
      <c r="H42" s="163">
        <v>423.4</v>
      </c>
      <c r="I42" s="163"/>
      <c r="J42" s="163"/>
      <c r="K42" s="163">
        <v>236.6</v>
      </c>
      <c r="L42" s="163">
        <v>74.5</v>
      </c>
      <c r="M42" s="163">
        <v>10</v>
      </c>
      <c r="N42" s="168">
        <v>27400</v>
      </c>
      <c r="O42" s="168">
        <v>0</v>
      </c>
      <c r="P42" s="168">
        <v>0</v>
      </c>
      <c r="Q42" s="170">
        <v>27400</v>
      </c>
      <c r="R42" s="163">
        <v>2019</v>
      </c>
    </row>
    <row r="43" spans="1:18" s="9" customFormat="1" x14ac:dyDescent="0.2">
      <c r="A43" s="163">
        <f t="shared" si="1"/>
        <v>34</v>
      </c>
      <c r="B43" s="166" t="s">
        <v>1154</v>
      </c>
      <c r="C43" s="165">
        <v>1947</v>
      </c>
      <c r="D43" s="163">
        <v>1974</v>
      </c>
      <c r="E43" s="166" t="s">
        <v>54</v>
      </c>
      <c r="F43" s="163">
        <v>2</v>
      </c>
      <c r="G43" s="165">
        <v>1</v>
      </c>
      <c r="H43" s="163">
        <v>469.5</v>
      </c>
      <c r="I43" s="163"/>
      <c r="J43" s="163"/>
      <c r="K43" s="163">
        <v>325.3</v>
      </c>
      <c r="L43" s="163">
        <v>276.89999999999998</v>
      </c>
      <c r="M43" s="163">
        <v>8</v>
      </c>
      <c r="N43" s="168">
        <v>30400</v>
      </c>
      <c r="O43" s="168">
        <v>0</v>
      </c>
      <c r="P43" s="168">
        <v>0</v>
      </c>
      <c r="Q43" s="170">
        <v>30400</v>
      </c>
      <c r="R43" s="163">
        <v>2019</v>
      </c>
    </row>
    <row r="44" spans="1:18" s="9" customFormat="1" x14ac:dyDescent="0.2">
      <c r="A44" s="163">
        <f t="shared" si="1"/>
        <v>35</v>
      </c>
      <c r="B44" s="166" t="s">
        <v>1155</v>
      </c>
      <c r="C44" s="165">
        <v>1935</v>
      </c>
      <c r="D44" s="163"/>
      <c r="E44" s="166" t="s">
        <v>54</v>
      </c>
      <c r="F44" s="163">
        <v>2</v>
      </c>
      <c r="G44" s="165">
        <v>2</v>
      </c>
      <c r="H44" s="163">
        <v>610.5</v>
      </c>
      <c r="I44" s="163"/>
      <c r="J44" s="163"/>
      <c r="K44" s="163">
        <v>600.79999999999995</v>
      </c>
      <c r="L44" s="163">
        <v>599.70000000000005</v>
      </c>
      <c r="M44" s="163">
        <v>16</v>
      </c>
      <c r="N44" s="168">
        <v>39500</v>
      </c>
      <c r="O44" s="168">
        <v>0</v>
      </c>
      <c r="P44" s="168">
        <v>0</v>
      </c>
      <c r="Q44" s="170">
        <v>39500</v>
      </c>
      <c r="R44" s="163">
        <v>2019</v>
      </c>
    </row>
    <row r="45" spans="1:18" s="9" customFormat="1" x14ac:dyDescent="0.2">
      <c r="A45" s="163">
        <f t="shared" si="1"/>
        <v>36</v>
      </c>
      <c r="B45" s="166" t="s">
        <v>1156</v>
      </c>
      <c r="C45" s="165">
        <v>1959</v>
      </c>
      <c r="D45" s="163"/>
      <c r="E45" s="166" t="s">
        <v>54</v>
      </c>
      <c r="F45" s="163">
        <v>2</v>
      </c>
      <c r="G45" s="165">
        <v>3</v>
      </c>
      <c r="H45" s="163">
        <v>553.1</v>
      </c>
      <c r="I45" s="163"/>
      <c r="J45" s="163"/>
      <c r="K45" s="163">
        <v>490.1</v>
      </c>
      <c r="L45" s="163">
        <v>255.4</v>
      </c>
      <c r="M45" s="163">
        <v>12</v>
      </c>
      <c r="N45" s="168">
        <v>35800</v>
      </c>
      <c r="O45" s="168">
        <v>0</v>
      </c>
      <c r="P45" s="168">
        <v>0</v>
      </c>
      <c r="Q45" s="170">
        <v>35800</v>
      </c>
      <c r="R45" s="163">
        <v>2019</v>
      </c>
    </row>
    <row r="46" spans="1:18" s="9" customFormat="1" x14ac:dyDescent="0.2">
      <c r="A46" s="163">
        <f t="shared" si="1"/>
        <v>37</v>
      </c>
      <c r="B46" s="166" t="s">
        <v>1157</v>
      </c>
      <c r="C46" s="165">
        <v>1971</v>
      </c>
      <c r="D46" s="163"/>
      <c r="E46" s="166" t="s">
        <v>54</v>
      </c>
      <c r="F46" s="163">
        <v>2</v>
      </c>
      <c r="G46" s="165">
        <v>3</v>
      </c>
      <c r="H46" s="163">
        <v>558</v>
      </c>
      <c r="I46" s="163"/>
      <c r="J46" s="163"/>
      <c r="K46" s="163">
        <v>494.6</v>
      </c>
      <c r="L46" s="163">
        <v>188.2</v>
      </c>
      <c r="M46" s="163">
        <v>13</v>
      </c>
      <c r="N46" s="168">
        <v>36120</v>
      </c>
      <c r="O46" s="168">
        <v>0</v>
      </c>
      <c r="P46" s="168">
        <v>0</v>
      </c>
      <c r="Q46" s="170">
        <v>36120</v>
      </c>
      <c r="R46" s="163">
        <v>2019</v>
      </c>
    </row>
    <row r="47" spans="1:18" s="9" customFormat="1" x14ac:dyDescent="0.2">
      <c r="A47" s="163">
        <f t="shared" si="1"/>
        <v>38</v>
      </c>
      <c r="B47" s="166" t="s">
        <v>1158</v>
      </c>
      <c r="C47" s="165">
        <v>1971</v>
      </c>
      <c r="D47" s="163"/>
      <c r="E47" s="166" t="s">
        <v>54</v>
      </c>
      <c r="F47" s="163">
        <v>2</v>
      </c>
      <c r="G47" s="165">
        <v>3</v>
      </c>
      <c r="H47" s="163">
        <v>539.1</v>
      </c>
      <c r="I47" s="163"/>
      <c r="J47" s="163"/>
      <c r="K47" s="163">
        <v>493</v>
      </c>
      <c r="L47" s="163">
        <v>284.2</v>
      </c>
      <c r="M47" s="163">
        <v>12</v>
      </c>
      <c r="N47" s="168">
        <v>34900</v>
      </c>
      <c r="O47" s="168">
        <v>0</v>
      </c>
      <c r="P47" s="168">
        <v>0</v>
      </c>
      <c r="Q47" s="170">
        <v>34900</v>
      </c>
      <c r="R47" s="163">
        <v>2019</v>
      </c>
    </row>
    <row r="48" spans="1:18" s="9" customFormat="1" x14ac:dyDescent="0.2">
      <c r="A48" s="163">
        <f t="shared" si="1"/>
        <v>39</v>
      </c>
      <c r="B48" s="166" t="s">
        <v>1159</v>
      </c>
      <c r="C48" s="165">
        <v>1925</v>
      </c>
      <c r="D48" s="163"/>
      <c r="E48" s="166" t="s">
        <v>54</v>
      </c>
      <c r="F48" s="163">
        <v>2</v>
      </c>
      <c r="G48" s="165">
        <v>2</v>
      </c>
      <c r="H48" s="163">
        <v>820.51</v>
      </c>
      <c r="I48" s="163"/>
      <c r="J48" s="163"/>
      <c r="K48" s="163">
        <v>378.01</v>
      </c>
      <c r="L48" s="163">
        <v>375.5</v>
      </c>
      <c r="M48" s="163">
        <v>14</v>
      </c>
      <c r="N48" s="168">
        <v>53100</v>
      </c>
      <c r="O48" s="168">
        <v>0</v>
      </c>
      <c r="P48" s="168">
        <v>0</v>
      </c>
      <c r="Q48" s="170">
        <v>53100</v>
      </c>
      <c r="R48" s="163">
        <v>2019</v>
      </c>
    </row>
    <row r="49" spans="1:18" s="9" customFormat="1" x14ac:dyDescent="0.2">
      <c r="A49" s="163">
        <f t="shared" si="1"/>
        <v>40</v>
      </c>
      <c r="B49" s="166" t="s">
        <v>1160</v>
      </c>
      <c r="C49" s="165">
        <v>1927</v>
      </c>
      <c r="D49" s="163">
        <v>1963</v>
      </c>
      <c r="E49" s="166" t="s">
        <v>54</v>
      </c>
      <c r="F49" s="163">
        <v>2</v>
      </c>
      <c r="G49" s="165">
        <v>2</v>
      </c>
      <c r="H49" s="163">
        <v>845.4</v>
      </c>
      <c r="I49" s="163"/>
      <c r="J49" s="163"/>
      <c r="K49" s="163">
        <v>731.2</v>
      </c>
      <c r="L49" s="163">
        <v>521.4</v>
      </c>
      <c r="M49" s="163">
        <v>8</v>
      </c>
      <c r="N49" s="168">
        <v>54720</v>
      </c>
      <c r="O49" s="168">
        <v>0</v>
      </c>
      <c r="P49" s="168">
        <v>0</v>
      </c>
      <c r="Q49" s="170">
        <v>54720</v>
      </c>
      <c r="R49" s="163">
        <v>2019</v>
      </c>
    </row>
    <row r="50" spans="1:18" s="9" customFormat="1" x14ac:dyDescent="0.2">
      <c r="A50" s="163">
        <f t="shared" si="1"/>
        <v>41</v>
      </c>
      <c r="B50" s="166" t="s">
        <v>1161</v>
      </c>
      <c r="C50" s="165">
        <v>1947</v>
      </c>
      <c r="D50" s="163"/>
      <c r="E50" s="166" t="s">
        <v>54</v>
      </c>
      <c r="F50" s="163">
        <v>2</v>
      </c>
      <c r="G50" s="165">
        <v>3</v>
      </c>
      <c r="H50" s="163">
        <v>575.9</v>
      </c>
      <c r="I50" s="163"/>
      <c r="J50" s="163"/>
      <c r="K50" s="163">
        <v>370</v>
      </c>
      <c r="L50" s="163">
        <v>446.5</v>
      </c>
      <c r="M50" s="163">
        <v>12</v>
      </c>
      <c r="N50" s="168">
        <v>37270</v>
      </c>
      <c r="O50" s="168">
        <v>0</v>
      </c>
      <c r="P50" s="168">
        <v>0</v>
      </c>
      <c r="Q50" s="170">
        <v>37270</v>
      </c>
      <c r="R50" s="163">
        <v>2019</v>
      </c>
    </row>
    <row r="51" spans="1:18" s="9" customFormat="1" x14ac:dyDescent="0.2">
      <c r="A51" s="163">
        <f t="shared" si="1"/>
        <v>42</v>
      </c>
      <c r="B51" s="166" t="s">
        <v>1162</v>
      </c>
      <c r="C51" s="165">
        <v>1932</v>
      </c>
      <c r="D51" s="163"/>
      <c r="E51" s="166" t="s">
        <v>54</v>
      </c>
      <c r="F51" s="163">
        <v>2</v>
      </c>
      <c r="G51" s="165">
        <v>3</v>
      </c>
      <c r="H51" s="163">
        <v>572</v>
      </c>
      <c r="I51" s="163"/>
      <c r="J51" s="163"/>
      <c r="K51" s="163">
        <v>370.9</v>
      </c>
      <c r="L51" s="163">
        <v>372.9</v>
      </c>
      <c r="M51" s="163">
        <v>12</v>
      </c>
      <c r="N51" s="168">
        <v>37020</v>
      </c>
      <c r="O51" s="168">
        <v>0</v>
      </c>
      <c r="P51" s="168">
        <v>0</v>
      </c>
      <c r="Q51" s="170">
        <v>37020</v>
      </c>
      <c r="R51" s="163">
        <v>2019</v>
      </c>
    </row>
    <row r="52" spans="1:18" s="9" customFormat="1" ht="12.75" customHeight="1" x14ac:dyDescent="0.2">
      <c r="A52" s="163">
        <f t="shared" si="1"/>
        <v>43</v>
      </c>
      <c r="B52" s="166" t="s">
        <v>1163</v>
      </c>
      <c r="C52" s="165">
        <v>1937</v>
      </c>
      <c r="D52" s="163">
        <v>1965</v>
      </c>
      <c r="E52" s="166" t="s">
        <v>116</v>
      </c>
      <c r="F52" s="163">
        <v>2</v>
      </c>
      <c r="G52" s="165">
        <v>1</v>
      </c>
      <c r="H52" s="163">
        <v>309.72000000000003</v>
      </c>
      <c r="I52" s="163"/>
      <c r="J52" s="163"/>
      <c r="K52" s="163">
        <v>258.10000000000002</v>
      </c>
      <c r="L52" s="163">
        <v>216.3</v>
      </c>
      <c r="M52" s="163">
        <v>6</v>
      </c>
      <c r="N52" s="168">
        <v>20050</v>
      </c>
      <c r="O52" s="168">
        <v>0</v>
      </c>
      <c r="P52" s="168">
        <v>0</v>
      </c>
      <c r="Q52" s="170">
        <v>20050</v>
      </c>
      <c r="R52" s="163">
        <v>2019</v>
      </c>
    </row>
    <row r="53" spans="1:18" s="9" customFormat="1" x14ac:dyDescent="0.2">
      <c r="A53" s="163">
        <f t="shared" si="1"/>
        <v>44</v>
      </c>
      <c r="B53" s="166" t="s">
        <v>1164</v>
      </c>
      <c r="C53" s="165">
        <v>1929</v>
      </c>
      <c r="D53" s="163">
        <v>1970</v>
      </c>
      <c r="E53" s="166" t="s">
        <v>54</v>
      </c>
      <c r="F53" s="163">
        <v>2</v>
      </c>
      <c r="G53" s="165">
        <v>2</v>
      </c>
      <c r="H53" s="163">
        <v>284.60000000000002</v>
      </c>
      <c r="I53" s="163"/>
      <c r="J53" s="163"/>
      <c r="K53" s="163">
        <v>181.6</v>
      </c>
      <c r="L53" s="163">
        <v>284.60000000000002</v>
      </c>
      <c r="M53" s="163">
        <v>5</v>
      </c>
      <c r="N53" s="168">
        <v>18420</v>
      </c>
      <c r="O53" s="168">
        <v>0</v>
      </c>
      <c r="P53" s="168">
        <v>0</v>
      </c>
      <c r="Q53" s="170">
        <v>18420</v>
      </c>
      <c r="R53" s="163">
        <v>2019</v>
      </c>
    </row>
    <row r="54" spans="1:18" s="9" customFormat="1" x14ac:dyDescent="0.2">
      <c r="A54" s="163">
        <f t="shared" si="1"/>
        <v>45</v>
      </c>
      <c r="B54" s="166" t="s">
        <v>1165</v>
      </c>
      <c r="C54" s="165">
        <v>1929</v>
      </c>
      <c r="D54" s="163">
        <v>1966</v>
      </c>
      <c r="E54" s="166" t="s">
        <v>54</v>
      </c>
      <c r="F54" s="163">
        <v>2</v>
      </c>
      <c r="G54" s="165">
        <v>2</v>
      </c>
      <c r="H54" s="163">
        <v>284.5</v>
      </c>
      <c r="I54" s="163"/>
      <c r="J54" s="163"/>
      <c r="K54" s="163">
        <v>193</v>
      </c>
      <c r="L54" s="163">
        <v>284.5</v>
      </c>
      <c r="M54" s="163">
        <v>5</v>
      </c>
      <c r="N54" s="168">
        <v>18420</v>
      </c>
      <c r="O54" s="168">
        <v>0</v>
      </c>
      <c r="P54" s="168">
        <v>0</v>
      </c>
      <c r="Q54" s="170">
        <v>18420</v>
      </c>
      <c r="R54" s="163">
        <v>2019</v>
      </c>
    </row>
    <row r="55" spans="1:18" s="9" customFormat="1" x14ac:dyDescent="0.2">
      <c r="A55" s="163">
        <f t="shared" si="1"/>
        <v>46</v>
      </c>
      <c r="B55" s="166" t="s">
        <v>1166</v>
      </c>
      <c r="C55" s="165">
        <v>1946</v>
      </c>
      <c r="D55" s="163">
        <v>1969</v>
      </c>
      <c r="E55" s="166" t="s">
        <v>54</v>
      </c>
      <c r="F55" s="163">
        <v>2</v>
      </c>
      <c r="G55" s="165">
        <v>2</v>
      </c>
      <c r="H55" s="163">
        <v>391.4</v>
      </c>
      <c r="I55" s="163"/>
      <c r="J55" s="163"/>
      <c r="K55" s="163">
        <v>253.8</v>
      </c>
      <c r="L55" s="163">
        <v>302.5</v>
      </c>
      <c r="M55" s="163">
        <v>8</v>
      </c>
      <c r="N55" s="168">
        <v>25330</v>
      </c>
      <c r="O55" s="168">
        <v>0</v>
      </c>
      <c r="P55" s="168">
        <v>0</v>
      </c>
      <c r="Q55" s="170">
        <v>25330</v>
      </c>
      <c r="R55" s="163">
        <v>2019</v>
      </c>
    </row>
    <row r="56" spans="1:18" s="9" customFormat="1" x14ac:dyDescent="0.2">
      <c r="A56" s="163">
        <f t="shared" si="1"/>
        <v>47</v>
      </c>
      <c r="B56" s="166" t="s">
        <v>1167</v>
      </c>
      <c r="C56" s="165">
        <v>1950</v>
      </c>
      <c r="D56" s="163"/>
      <c r="E56" s="166" t="s">
        <v>54</v>
      </c>
      <c r="F56" s="163">
        <v>2</v>
      </c>
      <c r="G56" s="165">
        <v>2</v>
      </c>
      <c r="H56" s="163">
        <v>380</v>
      </c>
      <c r="I56" s="163"/>
      <c r="J56" s="163"/>
      <c r="K56" s="163">
        <v>239.8</v>
      </c>
      <c r="L56" s="163">
        <v>299.3</v>
      </c>
      <c r="M56" s="163">
        <v>8</v>
      </c>
      <c r="N56" s="168">
        <v>24600</v>
      </c>
      <c r="O56" s="168">
        <v>0</v>
      </c>
      <c r="P56" s="168">
        <v>0</v>
      </c>
      <c r="Q56" s="170">
        <v>24600</v>
      </c>
      <c r="R56" s="163">
        <v>2019</v>
      </c>
    </row>
    <row r="57" spans="1:18" s="9" customFormat="1" x14ac:dyDescent="0.2">
      <c r="A57" s="163">
        <f t="shared" si="1"/>
        <v>48</v>
      </c>
      <c r="B57" s="166" t="s">
        <v>1168</v>
      </c>
      <c r="C57" s="165">
        <v>1950</v>
      </c>
      <c r="D57" s="163"/>
      <c r="E57" s="166" t="s">
        <v>54</v>
      </c>
      <c r="F57" s="163">
        <v>2</v>
      </c>
      <c r="G57" s="165">
        <v>2</v>
      </c>
      <c r="H57" s="163">
        <v>463.2</v>
      </c>
      <c r="I57" s="163"/>
      <c r="J57" s="163"/>
      <c r="K57" s="163">
        <v>386</v>
      </c>
      <c r="L57" s="163">
        <v>301.5</v>
      </c>
      <c r="M57" s="163">
        <v>8</v>
      </c>
      <c r="N57" s="168">
        <v>29980</v>
      </c>
      <c r="O57" s="168">
        <v>0</v>
      </c>
      <c r="P57" s="168">
        <v>0</v>
      </c>
      <c r="Q57" s="170">
        <v>29980</v>
      </c>
      <c r="R57" s="163">
        <v>2019</v>
      </c>
    </row>
    <row r="58" spans="1:18" s="9" customFormat="1" x14ac:dyDescent="0.2">
      <c r="A58" s="163">
        <f t="shared" si="1"/>
        <v>49</v>
      </c>
      <c r="B58" s="166" t="s">
        <v>1169</v>
      </c>
      <c r="C58" s="165">
        <v>1952</v>
      </c>
      <c r="D58" s="163"/>
      <c r="E58" s="166" t="s">
        <v>54</v>
      </c>
      <c r="F58" s="163">
        <v>2</v>
      </c>
      <c r="G58" s="165">
        <v>2</v>
      </c>
      <c r="H58" s="163">
        <v>468</v>
      </c>
      <c r="I58" s="163"/>
      <c r="J58" s="163"/>
      <c r="K58" s="163">
        <v>388.9</v>
      </c>
      <c r="L58" s="163">
        <v>346.1</v>
      </c>
      <c r="M58" s="163">
        <v>8</v>
      </c>
      <c r="N58" s="168">
        <v>30290</v>
      </c>
      <c r="O58" s="168">
        <v>0</v>
      </c>
      <c r="P58" s="168">
        <v>0</v>
      </c>
      <c r="Q58" s="170">
        <v>30290</v>
      </c>
      <c r="R58" s="163">
        <v>2019</v>
      </c>
    </row>
    <row r="59" spans="1:18" s="9" customFormat="1" x14ac:dyDescent="0.2">
      <c r="A59" s="163">
        <f t="shared" si="1"/>
        <v>50</v>
      </c>
      <c r="B59" s="166" t="s">
        <v>1170</v>
      </c>
      <c r="C59" s="165">
        <v>1958</v>
      </c>
      <c r="D59" s="163">
        <v>1967</v>
      </c>
      <c r="E59" s="166" t="s">
        <v>54</v>
      </c>
      <c r="F59" s="163">
        <v>2</v>
      </c>
      <c r="G59" s="165">
        <v>1</v>
      </c>
      <c r="H59" s="163">
        <v>397.2</v>
      </c>
      <c r="I59" s="163"/>
      <c r="J59" s="163"/>
      <c r="K59" s="163">
        <v>265</v>
      </c>
      <c r="L59" s="163">
        <v>203.7</v>
      </c>
      <c r="M59" s="163">
        <v>8</v>
      </c>
      <c r="N59" s="168">
        <v>25700</v>
      </c>
      <c r="O59" s="168">
        <v>0</v>
      </c>
      <c r="P59" s="168">
        <v>0</v>
      </c>
      <c r="Q59" s="170">
        <v>25700</v>
      </c>
      <c r="R59" s="163">
        <v>2019</v>
      </c>
    </row>
    <row r="60" spans="1:18" s="9" customFormat="1" x14ac:dyDescent="0.2">
      <c r="A60" s="163">
        <f t="shared" si="1"/>
        <v>51</v>
      </c>
      <c r="B60" s="166" t="s">
        <v>1171</v>
      </c>
      <c r="C60" s="165">
        <v>1956</v>
      </c>
      <c r="D60" s="163"/>
      <c r="E60" s="166" t="s">
        <v>54</v>
      </c>
      <c r="F60" s="163">
        <v>2</v>
      </c>
      <c r="G60" s="165">
        <v>1</v>
      </c>
      <c r="H60" s="163">
        <v>389.3</v>
      </c>
      <c r="I60" s="163"/>
      <c r="J60" s="163"/>
      <c r="K60" s="163">
        <v>243</v>
      </c>
      <c r="L60" s="163">
        <v>284.10000000000002</v>
      </c>
      <c r="M60" s="163">
        <v>8</v>
      </c>
      <c r="N60" s="168">
        <v>25200</v>
      </c>
      <c r="O60" s="168">
        <v>0</v>
      </c>
      <c r="P60" s="168">
        <v>0</v>
      </c>
      <c r="Q60" s="170">
        <v>25200</v>
      </c>
      <c r="R60" s="163">
        <v>2019</v>
      </c>
    </row>
    <row r="61" spans="1:18" s="9" customFormat="1" x14ac:dyDescent="0.2">
      <c r="A61" s="163">
        <f t="shared" si="1"/>
        <v>52</v>
      </c>
      <c r="B61" s="166" t="s">
        <v>1172</v>
      </c>
      <c r="C61" s="165">
        <v>1953</v>
      </c>
      <c r="D61" s="163">
        <v>1989</v>
      </c>
      <c r="E61" s="166" t="s">
        <v>54</v>
      </c>
      <c r="F61" s="163">
        <v>2</v>
      </c>
      <c r="G61" s="165">
        <v>2</v>
      </c>
      <c r="H61" s="163">
        <v>470.4</v>
      </c>
      <c r="I61" s="163"/>
      <c r="J61" s="163"/>
      <c r="K61" s="163">
        <v>392</v>
      </c>
      <c r="L61" s="163">
        <v>295</v>
      </c>
      <c r="M61" s="163">
        <v>8</v>
      </c>
      <c r="N61" s="168">
        <v>30450</v>
      </c>
      <c r="O61" s="168">
        <v>0</v>
      </c>
      <c r="P61" s="168">
        <v>0</v>
      </c>
      <c r="Q61" s="170">
        <v>30450</v>
      </c>
      <c r="R61" s="163">
        <v>2019</v>
      </c>
    </row>
    <row r="62" spans="1:18" s="9" customFormat="1" x14ac:dyDescent="0.2">
      <c r="A62" s="163">
        <f t="shared" si="1"/>
        <v>53</v>
      </c>
      <c r="B62" s="166" t="s">
        <v>1173</v>
      </c>
      <c r="C62" s="165">
        <v>1958</v>
      </c>
      <c r="D62" s="163"/>
      <c r="E62" s="166" t="s">
        <v>54</v>
      </c>
      <c r="F62" s="163">
        <v>2</v>
      </c>
      <c r="G62" s="165">
        <v>1</v>
      </c>
      <c r="H62" s="163">
        <v>413.3</v>
      </c>
      <c r="I62" s="163"/>
      <c r="J62" s="163"/>
      <c r="K62" s="163">
        <v>271</v>
      </c>
      <c r="L62" s="163">
        <v>377.36</v>
      </c>
      <c r="M62" s="163">
        <v>9</v>
      </c>
      <c r="N62" s="168">
        <v>26750</v>
      </c>
      <c r="O62" s="168">
        <v>0</v>
      </c>
      <c r="P62" s="168">
        <v>0</v>
      </c>
      <c r="Q62" s="170">
        <v>26750</v>
      </c>
      <c r="R62" s="163">
        <v>2019</v>
      </c>
    </row>
    <row r="63" spans="1:18" s="9" customFormat="1" x14ac:dyDescent="0.2">
      <c r="A63" s="163">
        <f t="shared" si="1"/>
        <v>54</v>
      </c>
      <c r="B63" s="166" t="s">
        <v>1174</v>
      </c>
      <c r="C63" s="165">
        <v>1954</v>
      </c>
      <c r="D63" s="163">
        <v>1978</v>
      </c>
      <c r="E63" s="166" t="s">
        <v>54</v>
      </c>
      <c r="F63" s="163">
        <v>2</v>
      </c>
      <c r="G63" s="165">
        <v>2</v>
      </c>
      <c r="H63" s="163">
        <v>386.6</v>
      </c>
      <c r="I63" s="163"/>
      <c r="J63" s="163"/>
      <c r="K63" s="163">
        <v>221</v>
      </c>
      <c r="L63" s="163">
        <v>179.1</v>
      </c>
      <c r="M63" s="163">
        <v>9</v>
      </c>
      <c r="N63" s="168">
        <v>25020</v>
      </c>
      <c r="O63" s="168">
        <v>0</v>
      </c>
      <c r="P63" s="168">
        <v>0</v>
      </c>
      <c r="Q63" s="170">
        <v>25020</v>
      </c>
      <c r="R63" s="163">
        <v>2019</v>
      </c>
    </row>
    <row r="64" spans="1:18" s="9" customFormat="1" x14ac:dyDescent="0.2">
      <c r="A64" s="163">
        <f t="shared" si="1"/>
        <v>55</v>
      </c>
      <c r="B64" s="166" t="s">
        <v>1175</v>
      </c>
      <c r="C64" s="165">
        <v>1954</v>
      </c>
      <c r="D64" s="163"/>
      <c r="E64" s="166" t="s">
        <v>54</v>
      </c>
      <c r="F64" s="163">
        <v>2</v>
      </c>
      <c r="G64" s="165">
        <v>2</v>
      </c>
      <c r="H64" s="163">
        <v>389.8</v>
      </c>
      <c r="I64" s="163"/>
      <c r="J64" s="163"/>
      <c r="K64" s="163">
        <v>221</v>
      </c>
      <c r="L64" s="163">
        <v>338</v>
      </c>
      <c r="M64" s="163">
        <v>11</v>
      </c>
      <c r="N64" s="168">
        <v>25230</v>
      </c>
      <c r="O64" s="168">
        <v>0</v>
      </c>
      <c r="P64" s="168">
        <v>0</v>
      </c>
      <c r="Q64" s="170">
        <v>25230</v>
      </c>
      <c r="R64" s="163">
        <v>2019</v>
      </c>
    </row>
    <row r="65" spans="1:18" s="9" customFormat="1" x14ac:dyDescent="0.2">
      <c r="A65" s="163">
        <f t="shared" si="1"/>
        <v>56</v>
      </c>
      <c r="B65" s="166" t="s">
        <v>1176</v>
      </c>
      <c r="C65" s="165">
        <v>1955</v>
      </c>
      <c r="D65" s="163"/>
      <c r="E65" s="166" t="s">
        <v>54</v>
      </c>
      <c r="F65" s="163">
        <v>2</v>
      </c>
      <c r="G65" s="165">
        <v>2</v>
      </c>
      <c r="H65" s="163">
        <v>521</v>
      </c>
      <c r="I65" s="163"/>
      <c r="J65" s="163"/>
      <c r="K65" s="163">
        <v>160</v>
      </c>
      <c r="L65" s="163">
        <v>121.2</v>
      </c>
      <c r="M65" s="163">
        <v>9</v>
      </c>
      <c r="N65" s="168">
        <v>33720</v>
      </c>
      <c r="O65" s="168">
        <v>0</v>
      </c>
      <c r="P65" s="168">
        <v>0</v>
      </c>
      <c r="Q65" s="170">
        <v>33720</v>
      </c>
      <c r="R65" s="163">
        <v>2019</v>
      </c>
    </row>
    <row r="66" spans="1:18" s="9" customFormat="1" x14ac:dyDescent="0.2">
      <c r="A66" s="163">
        <f t="shared" si="1"/>
        <v>57</v>
      </c>
      <c r="B66" s="166" t="s">
        <v>1177</v>
      </c>
      <c r="C66" s="165">
        <v>1954</v>
      </c>
      <c r="D66" s="163">
        <v>1970</v>
      </c>
      <c r="E66" s="166" t="s">
        <v>54</v>
      </c>
      <c r="F66" s="163">
        <v>2</v>
      </c>
      <c r="G66" s="165">
        <v>2</v>
      </c>
      <c r="H66" s="163">
        <v>380.4</v>
      </c>
      <c r="I66" s="163"/>
      <c r="J66" s="163"/>
      <c r="K66" s="163">
        <v>219</v>
      </c>
      <c r="L66" s="163">
        <v>285.39999999999998</v>
      </c>
      <c r="M66" s="163">
        <v>8</v>
      </c>
      <c r="N66" s="168">
        <v>24620</v>
      </c>
      <c r="O66" s="168">
        <v>0</v>
      </c>
      <c r="P66" s="168">
        <v>0</v>
      </c>
      <c r="Q66" s="170">
        <v>24620</v>
      </c>
      <c r="R66" s="163">
        <v>2019</v>
      </c>
    </row>
    <row r="67" spans="1:18" s="9" customFormat="1" x14ac:dyDescent="0.2">
      <c r="A67" s="163">
        <f t="shared" si="1"/>
        <v>58</v>
      </c>
      <c r="B67" s="166" t="s">
        <v>1178</v>
      </c>
      <c r="C67" s="165">
        <v>1958</v>
      </c>
      <c r="D67" s="163"/>
      <c r="E67" s="166" t="s">
        <v>54</v>
      </c>
      <c r="F67" s="163">
        <v>2</v>
      </c>
      <c r="G67" s="165">
        <v>2</v>
      </c>
      <c r="H67" s="163">
        <v>409.5</v>
      </c>
      <c r="I67" s="163"/>
      <c r="J67" s="163"/>
      <c r="K67" s="163">
        <v>272</v>
      </c>
      <c r="L67" s="163">
        <v>253.1</v>
      </c>
      <c r="M67" s="163">
        <v>8</v>
      </c>
      <c r="N67" s="168">
        <v>26500</v>
      </c>
      <c r="O67" s="168">
        <v>0</v>
      </c>
      <c r="P67" s="168">
        <v>0</v>
      </c>
      <c r="Q67" s="170">
        <v>26500</v>
      </c>
      <c r="R67" s="163">
        <v>2019</v>
      </c>
    </row>
    <row r="68" spans="1:18" s="9" customFormat="1" x14ac:dyDescent="0.2">
      <c r="A68" s="163">
        <f t="shared" si="1"/>
        <v>59</v>
      </c>
      <c r="B68" s="166" t="s">
        <v>1179</v>
      </c>
      <c r="C68" s="165">
        <v>1952</v>
      </c>
      <c r="D68" s="163">
        <v>1978</v>
      </c>
      <c r="E68" s="166" t="s">
        <v>54</v>
      </c>
      <c r="F68" s="163">
        <v>2</v>
      </c>
      <c r="G68" s="165">
        <v>1</v>
      </c>
      <c r="H68" s="163">
        <v>896.94</v>
      </c>
      <c r="I68" s="163"/>
      <c r="J68" s="163"/>
      <c r="K68" s="163">
        <v>5127</v>
      </c>
      <c r="L68" s="163">
        <v>391.5</v>
      </c>
      <c r="M68" s="163">
        <v>11</v>
      </c>
      <c r="N68" s="168">
        <v>58050</v>
      </c>
      <c r="O68" s="168">
        <v>0</v>
      </c>
      <c r="P68" s="168">
        <v>0</v>
      </c>
      <c r="Q68" s="170">
        <v>58050</v>
      </c>
      <c r="R68" s="163">
        <v>2019</v>
      </c>
    </row>
    <row r="69" spans="1:18" s="9" customFormat="1" x14ac:dyDescent="0.2">
      <c r="A69" s="163">
        <f t="shared" si="1"/>
        <v>60</v>
      </c>
      <c r="B69" s="166" t="s">
        <v>1180</v>
      </c>
      <c r="C69" s="165">
        <v>1950</v>
      </c>
      <c r="D69" s="163">
        <v>1977</v>
      </c>
      <c r="E69" s="166" t="s">
        <v>54</v>
      </c>
      <c r="F69" s="163">
        <v>2</v>
      </c>
      <c r="G69" s="165">
        <v>2</v>
      </c>
      <c r="H69" s="163">
        <v>339.8</v>
      </c>
      <c r="I69" s="163"/>
      <c r="J69" s="163"/>
      <c r="K69" s="163">
        <v>210.1</v>
      </c>
      <c r="L69" s="163">
        <v>119.5</v>
      </c>
      <c r="M69" s="163">
        <v>8</v>
      </c>
      <c r="N69" s="168">
        <v>22000</v>
      </c>
      <c r="O69" s="168">
        <v>0</v>
      </c>
      <c r="P69" s="168">
        <v>0</v>
      </c>
      <c r="Q69" s="170">
        <v>22000</v>
      </c>
      <c r="R69" s="163">
        <v>2019</v>
      </c>
    </row>
    <row r="70" spans="1:18" s="9" customFormat="1" x14ac:dyDescent="0.2">
      <c r="A70" s="163">
        <f t="shared" si="1"/>
        <v>61</v>
      </c>
      <c r="B70" s="166" t="s">
        <v>1181</v>
      </c>
      <c r="C70" s="165">
        <v>1956</v>
      </c>
      <c r="D70" s="163"/>
      <c r="E70" s="166" t="s">
        <v>54</v>
      </c>
      <c r="F70" s="163">
        <v>2</v>
      </c>
      <c r="G70" s="165">
        <v>1</v>
      </c>
      <c r="H70" s="163">
        <v>656</v>
      </c>
      <c r="I70" s="163"/>
      <c r="J70" s="163"/>
      <c r="K70" s="163">
        <v>368.8</v>
      </c>
      <c r="L70" s="163">
        <v>584.29999999999995</v>
      </c>
      <c r="M70" s="163">
        <v>22</v>
      </c>
      <c r="N70" s="168">
        <v>42460</v>
      </c>
      <c r="O70" s="168">
        <v>0</v>
      </c>
      <c r="P70" s="168">
        <v>0</v>
      </c>
      <c r="Q70" s="170">
        <v>42460</v>
      </c>
      <c r="R70" s="163">
        <v>2019</v>
      </c>
    </row>
    <row r="71" spans="1:18" s="9" customFormat="1" x14ac:dyDescent="0.2">
      <c r="A71" s="163">
        <f t="shared" si="1"/>
        <v>62</v>
      </c>
      <c r="B71" s="166" t="s">
        <v>1182</v>
      </c>
      <c r="C71" s="165">
        <v>1957</v>
      </c>
      <c r="D71" s="163"/>
      <c r="E71" s="166" t="s">
        <v>54</v>
      </c>
      <c r="F71" s="163">
        <v>2</v>
      </c>
      <c r="G71" s="165">
        <v>2</v>
      </c>
      <c r="H71" s="163">
        <v>649.1</v>
      </c>
      <c r="I71" s="163"/>
      <c r="J71" s="163"/>
      <c r="K71" s="163">
        <v>406.4</v>
      </c>
      <c r="L71" s="163">
        <v>565.6</v>
      </c>
      <c r="M71" s="163">
        <v>16</v>
      </c>
      <c r="N71" s="168">
        <v>42000</v>
      </c>
      <c r="O71" s="168">
        <v>0</v>
      </c>
      <c r="P71" s="168">
        <v>0</v>
      </c>
      <c r="Q71" s="170">
        <v>42000</v>
      </c>
      <c r="R71" s="163">
        <v>2019</v>
      </c>
    </row>
    <row r="72" spans="1:18" s="9" customFormat="1" x14ac:dyDescent="0.2">
      <c r="A72" s="163">
        <f t="shared" si="1"/>
        <v>63</v>
      </c>
      <c r="B72" s="166" t="s">
        <v>1183</v>
      </c>
      <c r="C72" s="165">
        <v>1959</v>
      </c>
      <c r="D72" s="163">
        <v>1970</v>
      </c>
      <c r="E72" s="166" t="s">
        <v>54</v>
      </c>
      <c r="F72" s="163">
        <v>2</v>
      </c>
      <c r="G72" s="165">
        <v>2</v>
      </c>
      <c r="H72" s="163">
        <v>624.79999999999995</v>
      </c>
      <c r="I72" s="163"/>
      <c r="J72" s="163"/>
      <c r="K72" s="163">
        <v>624.4</v>
      </c>
      <c r="L72" s="163">
        <v>544.9</v>
      </c>
      <c r="M72" s="163">
        <v>20</v>
      </c>
      <c r="N72" s="168">
        <v>40435</v>
      </c>
      <c r="O72" s="168">
        <v>0</v>
      </c>
      <c r="P72" s="168">
        <v>0</v>
      </c>
      <c r="Q72" s="170">
        <v>40435</v>
      </c>
      <c r="R72" s="163">
        <v>2019</v>
      </c>
    </row>
    <row r="73" spans="1:18" s="9" customFormat="1" x14ac:dyDescent="0.2">
      <c r="A73" s="163">
        <f t="shared" si="1"/>
        <v>64</v>
      </c>
      <c r="B73" s="166" t="s">
        <v>1184</v>
      </c>
      <c r="C73" s="165">
        <v>1959</v>
      </c>
      <c r="D73" s="163"/>
      <c r="E73" s="166" t="s">
        <v>54</v>
      </c>
      <c r="F73" s="163">
        <v>2</v>
      </c>
      <c r="G73" s="165">
        <v>2</v>
      </c>
      <c r="H73" s="163">
        <v>786</v>
      </c>
      <c r="I73" s="163"/>
      <c r="J73" s="163"/>
      <c r="K73" s="163">
        <v>785.6</v>
      </c>
      <c r="L73" s="163">
        <v>525</v>
      </c>
      <c r="M73" s="163">
        <v>18</v>
      </c>
      <c r="N73" s="168">
        <v>50870</v>
      </c>
      <c r="O73" s="168">
        <v>0</v>
      </c>
      <c r="P73" s="168">
        <v>0</v>
      </c>
      <c r="Q73" s="170">
        <v>50870</v>
      </c>
      <c r="R73" s="163">
        <v>2019</v>
      </c>
    </row>
    <row r="74" spans="1:18" s="9" customFormat="1" x14ac:dyDescent="0.2">
      <c r="A74" s="163">
        <f t="shared" si="1"/>
        <v>65</v>
      </c>
      <c r="B74" s="166" t="s">
        <v>1185</v>
      </c>
      <c r="C74" s="165">
        <v>1960</v>
      </c>
      <c r="D74" s="163"/>
      <c r="E74" s="166" t="s">
        <v>54</v>
      </c>
      <c r="F74" s="163">
        <v>2</v>
      </c>
      <c r="G74" s="165">
        <v>2</v>
      </c>
      <c r="H74" s="163">
        <v>274.5</v>
      </c>
      <c r="I74" s="163"/>
      <c r="J74" s="163"/>
      <c r="K74" s="163">
        <v>193</v>
      </c>
      <c r="L74" s="163">
        <v>138.19999999999999</v>
      </c>
      <c r="M74" s="163">
        <v>8</v>
      </c>
      <c r="N74" s="168">
        <v>17770</v>
      </c>
      <c r="O74" s="168">
        <v>0</v>
      </c>
      <c r="P74" s="168">
        <v>0</v>
      </c>
      <c r="Q74" s="170">
        <v>17770</v>
      </c>
      <c r="R74" s="163">
        <v>2019</v>
      </c>
    </row>
    <row r="75" spans="1:18" s="9" customFormat="1" x14ac:dyDescent="0.2">
      <c r="A75" s="163">
        <f t="shared" ref="A75:A138" si="2">A74+1</f>
        <v>66</v>
      </c>
      <c r="B75" s="166" t="s">
        <v>1186</v>
      </c>
      <c r="C75" s="165">
        <v>1950</v>
      </c>
      <c r="D75" s="163"/>
      <c r="E75" s="166" t="s">
        <v>54</v>
      </c>
      <c r="F75" s="163">
        <v>2</v>
      </c>
      <c r="G75" s="165">
        <v>2</v>
      </c>
      <c r="H75" s="163">
        <v>468.9</v>
      </c>
      <c r="I75" s="163"/>
      <c r="J75" s="163"/>
      <c r="K75" s="163">
        <v>309.89999999999998</v>
      </c>
      <c r="L75" s="163">
        <v>287.60000000000002</v>
      </c>
      <c r="M75" s="163">
        <v>9</v>
      </c>
      <c r="N75" s="168">
        <v>30350</v>
      </c>
      <c r="O75" s="168">
        <v>0</v>
      </c>
      <c r="P75" s="168">
        <v>0</v>
      </c>
      <c r="Q75" s="170">
        <v>30350</v>
      </c>
      <c r="R75" s="163">
        <v>2019</v>
      </c>
    </row>
    <row r="76" spans="1:18" s="9" customFormat="1" x14ac:dyDescent="0.2">
      <c r="A76" s="163">
        <f t="shared" si="2"/>
        <v>67</v>
      </c>
      <c r="B76" s="166" t="s">
        <v>1187</v>
      </c>
      <c r="C76" s="165">
        <v>1930</v>
      </c>
      <c r="D76" s="163"/>
      <c r="E76" s="166" t="s">
        <v>54</v>
      </c>
      <c r="F76" s="163">
        <v>2</v>
      </c>
      <c r="G76" s="165">
        <v>2</v>
      </c>
      <c r="H76" s="163">
        <v>467.3</v>
      </c>
      <c r="I76" s="163"/>
      <c r="J76" s="163"/>
      <c r="K76" s="163">
        <v>309</v>
      </c>
      <c r="L76" s="163">
        <v>226.5</v>
      </c>
      <c r="M76" s="163">
        <v>12</v>
      </c>
      <c r="N76" s="168">
        <v>30250</v>
      </c>
      <c r="O76" s="168">
        <v>0</v>
      </c>
      <c r="P76" s="168">
        <v>0</v>
      </c>
      <c r="Q76" s="170">
        <v>30250</v>
      </c>
      <c r="R76" s="163">
        <v>2019</v>
      </c>
    </row>
    <row r="77" spans="1:18" s="9" customFormat="1" x14ac:dyDescent="0.2">
      <c r="A77" s="163">
        <f t="shared" si="2"/>
        <v>68</v>
      </c>
      <c r="B77" s="166" t="s">
        <v>1188</v>
      </c>
      <c r="C77" s="165">
        <v>1950</v>
      </c>
      <c r="D77" s="163">
        <v>1970</v>
      </c>
      <c r="E77" s="166" t="s">
        <v>54</v>
      </c>
      <c r="F77" s="163">
        <v>2</v>
      </c>
      <c r="G77" s="165">
        <v>2</v>
      </c>
      <c r="H77" s="163">
        <v>356.8</v>
      </c>
      <c r="I77" s="163"/>
      <c r="J77" s="163"/>
      <c r="K77" s="163">
        <v>206</v>
      </c>
      <c r="L77" s="163">
        <v>319.60000000000002</v>
      </c>
      <c r="M77" s="163">
        <v>8</v>
      </c>
      <c r="N77" s="168">
        <v>23100</v>
      </c>
      <c r="O77" s="168">
        <v>0</v>
      </c>
      <c r="P77" s="168">
        <v>0</v>
      </c>
      <c r="Q77" s="170">
        <v>23100</v>
      </c>
      <c r="R77" s="163">
        <v>2019</v>
      </c>
    </row>
    <row r="78" spans="1:18" s="9" customFormat="1" x14ac:dyDescent="0.2">
      <c r="A78" s="163">
        <f t="shared" si="2"/>
        <v>69</v>
      </c>
      <c r="B78" s="166" t="s">
        <v>1189</v>
      </c>
      <c r="C78" s="165">
        <v>1949</v>
      </c>
      <c r="D78" s="163">
        <v>1977</v>
      </c>
      <c r="E78" s="166" t="s">
        <v>54</v>
      </c>
      <c r="F78" s="163">
        <v>2</v>
      </c>
      <c r="G78" s="165">
        <v>1</v>
      </c>
      <c r="H78" s="163">
        <v>489.9</v>
      </c>
      <c r="I78" s="163"/>
      <c r="J78" s="163"/>
      <c r="K78" s="163">
        <v>320</v>
      </c>
      <c r="L78" s="163">
        <v>300.3</v>
      </c>
      <c r="M78" s="163">
        <v>8</v>
      </c>
      <c r="N78" s="168">
        <v>31700</v>
      </c>
      <c r="O78" s="168">
        <v>0</v>
      </c>
      <c r="P78" s="168">
        <v>0</v>
      </c>
      <c r="Q78" s="170">
        <v>31700</v>
      </c>
      <c r="R78" s="163">
        <v>2019</v>
      </c>
    </row>
    <row r="79" spans="1:18" s="9" customFormat="1" x14ac:dyDescent="0.2">
      <c r="A79" s="163">
        <f t="shared" si="2"/>
        <v>70</v>
      </c>
      <c r="B79" s="166" t="s">
        <v>1190</v>
      </c>
      <c r="C79" s="165">
        <v>1940</v>
      </c>
      <c r="D79" s="163">
        <v>1977</v>
      </c>
      <c r="E79" s="166" t="s">
        <v>54</v>
      </c>
      <c r="F79" s="163">
        <v>2</v>
      </c>
      <c r="G79" s="165">
        <v>2</v>
      </c>
      <c r="H79" s="163">
        <v>493</v>
      </c>
      <c r="I79" s="163"/>
      <c r="J79" s="163"/>
      <c r="K79" s="163">
        <v>324</v>
      </c>
      <c r="L79" s="163">
        <v>368.4</v>
      </c>
      <c r="M79" s="163">
        <v>12</v>
      </c>
      <c r="N79" s="168">
        <v>31900</v>
      </c>
      <c r="O79" s="168">
        <v>0</v>
      </c>
      <c r="P79" s="168">
        <v>0</v>
      </c>
      <c r="Q79" s="170">
        <v>31900</v>
      </c>
      <c r="R79" s="163">
        <v>2019</v>
      </c>
    </row>
    <row r="80" spans="1:18" s="9" customFormat="1" x14ac:dyDescent="0.2">
      <c r="A80" s="163">
        <f t="shared" si="2"/>
        <v>71</v>
      </c>
      <c r="B80" s="166" t="s">
        <v>1191</v>
      </c>
      <c r="C80" s="165">
        <v>1949</v>
      </c>
      <c r="D80" s="163">
        <v>1966</v>
      </c>
      <c r="E80" s="166" t="s">
        <v>54</v>
      </c>
      <c r="F80" s="163">
        <v>2</v>
      </c>
      <c r="G80" s="165">
        <v>2</v>
      </c>
      <c r="H80" s="163">
        <v>502.4</v>
      </c>
      <c r="I80" s="163"/>
      <c r="J80" s="163"/>
      <c r="K80" s="163">
        <v>318</v>
      </c>
      <c r="L80" s="163">
        <v>264.10000000000002</v>
      </c>
      <c r="M80" s="163">
        <v>8</v>
      </c>
      <c r="N80" s="168">
        <v>32520</v>
      </c>
      <c r="O80" s="168">
        <v>0</v>
      </c>
      <c r="P80" s="168">
        <v>0</v>
      </c>
      <c r="Q80" s="170">
        <v>32520</v>
      </c>
      <c r="R80" s="163">
        <v>2019</v>
      </c>
    </row>
    <row r="81" spans="1:18" s="9" customFormat="1" x14ac:dyDescent="0.2">
      <c r="A81" s="163">
        <f t="shared" si="2"/>
        <v>72</v>
      </c>
      <c r="B81" s="166" t="s">
        <v>1192</v>
      </c>
      <c r="C81" s="165">
        <v>1958</v>
      </c>
      <c r="D81" s="163">
        <v>1973</v>
      </c>
      <c r="E81" s="166" t="s">
        <v>54</v>
      </c>
      <c r="F81" s="163">
        <v>2</v>
      </c>
      <c r="G81" s="165">
        <v>2</v>
      </c>
      <c r="H81" s="163">
        <v>402.8</v>
      </c>
      <c r="I81" s="163"/>
      <c r="J81" s="163"/>
      <c r="K81" s="163">
        <v>265</v>
      </c>
      <c r="L81" s="163">
        <v>215.7</v>
      </c>
      <c r="M81" s="163">
        <v>8</v>
      </c>
      <c r="N81" s="168">
        <v>26070</v>
      </c>
      <c r="O81" s="168">
        <v>0</v>
      </c>
      <c r="P81" s="168">
        <v>0</v>
      </c>
      <c r="Q81" s="170">
        <v>26070</v>
      </c>
      <c r="R81" s="163">
        <v>2019</v>
      </c>
    </row>
    <row r="82" spans="1:18" s="9" customFormat="1" x14ac:dyDescent="0.2">
      <c r="A82" s="163">
        <f t="shared" si="2"/>
        <v>73</v>
      </c>
      <c r="B82" s="166" t="s">
        <v>1193</v>
      </c>
      <c r="C82" s="165">
        <v>1958</v>
      </c>
      <c r="D82" s="163"/>
      <c r="E82" s="166" t="s">
        <v>54</v>
      </c>
      <c r="F82" s="163">
        <v>2</v>
      </c>
      <c r="G82" s="165">
        <v>1</v>
      </c>
      <c r="H82" s="163">
        <v>408</v>
      </c>
      <c r="I82" s="163"/>
      <c r="J82" s="163"/>
      <c r="K82" s="163">
        <v>270</v>
      </c>
      <c r="L82" s="163">
        <v>110.3</v>
      </c>
      <c r="M82" s="163">
        <v>8</v>
      </c>
      <c r="N82" s="168">
        <v>26410</v>
      </c>
      <c r="O82" s="168">
        <v>0</v>
      </c>
      <c r="P82" s="168">
        <v>0</v>
      </c>
      <c r="Q82" s="170">
        <v>26410</v>
      </c>
      <c r="R82" s="163">
        <v>2019</v>
      </c>
    </row>
    <row r="83" spans="1:18" s="9" customFormat="1" x14ac:dyDescent="0.2">
      <c r="A83" s="163">
        <f t="shared" si="2"/>
        <v>74</v>
      </c>
      <c r="B83" s="166" t="s">
        <v>1194</v>
      </c>
      <c r="C83" s="165">
        <v>1946</v>
      </c>
      <c r="D83" s="163"/>
      <c r="E83" s="166" t="s">
        <v>54</v>
      </c>
      <c r="F83" s="163">
        <v>2</v>
      </c>
      <c r="G83" s="165">
        <v>2</v>
      </c>
      <c r="H83" s="163">
        <v>584.9</v>
      </c>
      <c r="I83" s="163"/>
      <c r="J83" s="163"/>
      <c r="K83" s="163">
        <v>373</v>
      </c>
      <c r="L83" s="163">
        <v>182</v>
      </c>
      <c r="M83" s="163">
        <v>17</v>
      </c>
      <c r="N83" s="168">
        <v>37860</v>
      </c>
      <c r="O83" s="168">
        <v>0</v>
      </c>
      <c r="P83" s="168">
        <v>0</v>
      </c>
      <c r="Q83" s="170">
        <v>37860</v>
      </c>
      <c r="R83" s="163">
        <v>2019</v>
      </c>
    </row>
    <row r="84" spans="1:18" s="9" customFormat="1" x14ac:dyDescent="0.2">
      <c r="A84" s="163">
        <f t="shared" si="2"/>
        <v>75</v>
      </c>
      <c r="B84" s="166" t="s">
        <v>1195</v>
      </c>
      <c r="C84" s="165">
        <v>1960</v>
      </c>
      <c r="D84" s="163"/>
      <c r="E84" s="166" t="s">
        <v>54</v>
      </c>
      <c r="F84" s="163">
        <v>2</v>
      </c>
      <c r="G84" s="165">
        <v>2</v>
      </c>
      <c r="H84" s="163">
        <v>641.09</v>
      </c>
      <c r="I84" s="163"/>
      <c r="J84" s="163"/>
      <c r="K84" s="163">
        <v>376</v>
      </c>
      <c r="L84" s="163">
        <v>201.3</v>
      </c>
      <c r="M84" s="163">
        <v>16</v>
      </c>
      <c r="N84" s="168">
        <v>41500</v>
      </c>
      <c r="O84" s="168">
        <v>0</v>
      </c>
      <c r="P84" s="168">
        <v>0</v>
      </c>
      <c r="Q84" s="170">
        <v>41500</v>
      </c>
      <c r="R84" s="163">
        <v>2019</v>
      </c>
    </row>
    <row r="85" spans="1:18" s="9" customFormat="1" x14ac:dyDescent="0.2">
      <c r="A85" s="163">
        <f t="shared" si="2"/>
        <v>76</v>
      </c>
      <c r="B85" s="166" t="s">
        <v>1196</v>
      </c>
      <c r="C85" s="165">
        <v>1930</v>
      </c>
      <c r="D85" s="163"/>
      <c r="E85" s="166" t="s">
        <v>54</v>
      </c>
      <c r="F85" s="163">
        <v>2</v>
      </c>
      <c r="G85" s="165">
        <v>2</v>
      </c>
      <c r="H85" s="163">
        <v>1050</v>
      </c>
      <c r="I85" s="163"/>
      <c r="J85" s="163"/>
      <c r="K85" s="163">
        <v>983.5</v>
      </c>
      <c r="L85" s="163">
        <v>622.13</v>
      </c>
      <c r="M85" s="163">
        <v>30</v>
      </c>
      <c r="N85" s="168">
        <v>67950</v>
      </c>
      <c r="O85" s="168">
        <v>0</v>
      </c>
      <c r="P85" s="168">
        <v>0</v>
      </c>
      <c r="Q85" s="170">
        <v>67950</v>
      </c>
      <c r="R85" s="163">
        <v>2019</v>
      </c>
    </row>
    <row r="86" spans="1:18" s="9" customFormat="1" x14ac:dyDescent="0.2">
      <c r="A86" s="163">
        <f t="shared" si="2"/>
        <v>77</v>
      </c>
      <c r="B86" s="166" t="s">
        <v>1197</v>
      </c>
      <c r="C86" s="165">
        <v>1956</v>
      </c>
      <c r="D86" s="163"/>
      <c r="E86" s="166" t="s">
        <v>54</v>
      </c>
      <c r="F86" s="163">
        <v>2</v>
      </c>
      <c r="G86" s="165">
        <v>2</v>
      </c>
      <c r="H86" s="163">
        <v>454.4</v>
      </c>
      <c r="I86" s="163"/>
      <c r="J86" s="163"/>
      <c r="K86" s="163">
        <v>282</v>
      </c>
      <c r="L86" s="163">
        <v>454.4</v>
      </c>
      <c r="M86" s="163">
        <v>8</v>
      </c>
      <c r="N86" s="168">
        <v>29400</v>
      </c>
      <c r="O86" s="168">
        <v>0</v>
      </c>
      <c r="P86" s="168">
        <v>0</v>
      </c>
      <c r="Q86" s="170">
        <v>29400</v>
      </c>
      <c r="R86" s="163">
        <v>2019</v>
      </c>
    </row>
    <row r="87" spans="1:18" s="9" customFormat="1" x14ac:dyDescent="0.2">
      <c r="A87" s="163">
        <f t="shared" si="2"/>
        <v>78</v>
      </c>
      <c r="B87" s="166" t="s">
        <v>1198</v>
      </c>
      <c r="C87" s="165">
        <v>1934</v>
      </c>
      <c r="D87" s="163"/>
      <c r="E87" s="166" t="s">
        <v>54</v>
      </c>
      <c r="F87" s="163">
        <v>2</v>
      </c>
      <c r="G87" s="165">
        <v>1</v>
      </c>
      <c r="H87" s="163">
        <v>910.2</v>
      </c>
      <c r="I87" s="163"/>
      <c r="J87" s="163"/>
      <c r="K87" s="163">
        <v>758.5</v>
      </c>
      <c r="L87" s="163">
        <v>569.70000000000005</v>
      </c>
      <c r="M87" s="163">
        <v>15</v>
      </c>
      <c r="N87" s="168">
        <v>58900</v>
      </c>
      <c r="O87" s="168">
        <v>0</v>
      </c>
      <c r="P87" s="168">
        <v>0</v>
      </c>
      <c r="Q87" s="170">
        <v>58900</v>
      </c>
      <c r="R87" s="163">
        <v>2019</v>
      </c>
    </row>
    <row r="88" spans="1:18" s="9" customFormat="1" x14ac:dyDescent="0.2">
      <c r="A88" s="163">
        <f t="shared" si="2"/>
        <v>79</v>
      </c>
      <c r="B88" s="166" t="s">
        <v>1199</v>
      </c>
      <c r="C88" s="165">
        <v>1941</v>
      </c>
      <c r="D88" s="163"/>
      <c r="E88" s="166" t="s">
        <v>54</v>
      </c>
      <c r="F88" s="163">
        <v>2</v>
      </c>
      <c r="G88" s="165">
        <v>2</v>
      </c>
      <c r="H88" s="163">
        <v>379</v>
      </c>
      <c r="I88" s="163"/>
      <c r="J88" s="163"/>
      <c r="K88" s="163">
        <v>267.39999999999998</v>
      </c>
      <c r="L88" s="163">
        <v>283.8</v>
      </c>
      <c r="M88" s="163">
        <v>8</v>
      </c>
      <c r="N88" s="168">
        <v>24530</v>
      </c>
      <c r="O88" s="168">
        <v>0</v>
      </c>
      <c r="P88" s="168">
        <v>0</v>
      </c>
      <c r="Q88" s="170">
        <v>24530</v>
      </c>
      <c r="R88" s="163">
        <v>2019</v>
      </c>
    </row>
    <row r="89" spans="1:18" s="9" customFormat="1" x14ac:dyDescent="0.2">
      <c r="A89" s="163">
        <f t="shared" si="2"/>
        <v>80</v>
      </c>
      <c r="B89" s="166" t="s">
        <v>1200</v>
      </c>
      <c r="C89" s="165">
        <v>1941</v>
      </c>
      <c r="D89" s="163"/>
      <c r="E89" s="166" t="s">
        <v>54</v>
      </c>
      <c r="F89" s="163">
        <v>2</v>
      </c>
      <c r="G89" s="165">
        <v>2</v>
      </c>
      <c r="H89" s="163">
        <v>551</v>
      </c>
      <c r="I89" s="163"/>
      <c r="J89" s="163"/>
      <c r="K89" s="163">
        <v>479.6</v>
      </c>
      <c r="L89" s="163">
        <v>429</v>
      </c>
      <c r="M89" s="163">
        <v>12</v>
      </c>
      <c r="N89" s="168">
        <v>36660</v>
      </c>
      <c r="O89" s="168">
        <v>0</v>
      </c>
      <c r="P89" s="168">
        <v>0</v>
      </c>
      <c r="Q89" s="170">
        <v>36660</v>
      </c>
      <c r="R89" s="163">
        <v>2019</v>
      </c>
    </row>
    <row r="90" spans="1:18" s="9" customFormat="1" x14ac:dyDescent="0.2">
      <c r="A90" s="163">
        <f t="shared" si="2"/>
        <v>81</v>
      </c>
      <c r="B90" s="166" t="s">
        <v>1201</v>
      </c>
      <c r="C90" s="165">
        <v>1948</v>
      </c>
      <c r="D90" s="163"/>
      <c r="E90" s="166" t="s">
        <v>54</v>
      </c>
      <c r="F90" s="163">
        <v>2</v>
      </c>
      <c r="G90" s="165">
        <v>2</v>
      </c>
      <c r="H90" s="163">
        <v>543.70000000000005</v>
      </c>
      <c r="I90" s="163"/>
      <c r="J90" s="163"/>
      <c r="K90" s="163">
        <v>315.39999999999998</v>
      </c>
      <c r="L90" s="163">
        <v>236.3</v>
      </c>
      <c r="M90" s="163">
        <v>15</v>
      </c>
      <c r="N90" s="168">
        <v>35200</v>
      </c>
      <c r="O90" s="168">
        <v>0</v>
      </c>
      <c r="P90" s="168">
        <v>0</v>
      </c>
      <c r="Q90" s="170">
        <v>35200</v>
      </c>
      <c r="R90" s="163">
        <v>2019</v>
      </c>
    </row>
    <row r="91" spans="1:18" s="9" customFormat="1" x14ac:dyDescent="0.2">
      <c r="A91" s="163">
        <f t="shared" si="2"/>
        <v>82</v>
      </c>
      <c r="B91" s="166" t="s">
        <v>1202</v>
      </c>
      <c r="C91" s="165">
        <v>1949</v>
      </c>
      <c r="D91" s="163"/>
      <c r="E91" s="166" t="s">
        <v>54</v>
      </c>
      <c r="F91" s="163">
        <v>2</v>
      </c>
      <c r="G91" s="165">
        <v>1</v>
      </c>
      <c r="H91" s="163">
        <v>253.8</v>
      </c>
      <c r="I91" s="163"/>
      <c r="J91" s="163"/>
      <c r="K91" s="163">
        <v>211.5</v>
      </c>
      <c r="L91" s="163">
        <v>155.6</v>
      </c>
      <c r="M91" s="163">
        <v>8</v>
      </c>
      <c r="N91" s="168">
        <v>16425</v>
      </c>
      <c r="O91" s="168">
        <v>0</v>
      </c>
      <c r="P91" s="168">
        <v>0</v>
      </c>
      <c r="Q91" s="170">
        <v>16425</v>
      </c>
      <c r="R91" s="163">
        <v>2019</v>
      </c>
    </row>
    <row r="92" spans="1:18" s="9" customFormat="1" x14ac:dyDescent="0.2">
      <c r="A92" s="163">
        <f t="shared" si="2"/>
        <v>83</v>
      </c>
      <c r="B92" s="166" t="s">
        <v>1203</v>
      </c>
      <c r="C92" s="165">
        <v>1959</v>
      </c>
      <c r="D92" s="163"/>
      <c r="E92" s="166" t="s">
        <v>54</v>
      </c>
      <c r="F92" s="163">
        <v>2</v>
      </c>
      <c r="G92" s="165">
        <v>2</v>
      </c>
      <c r="H92" s="163">
        <v>649.55999999999995</v>
      </c>
      <c r="I92" s="163"/>
      <c r="J92" s="163"/>
      <c r="K92" s="163">
        <v>535</v>
      </c>
      <c r="L92" s="163">
        <v>438.2</v>
      </c>
      <c r="M92" s="163">
        <v>16</v>
      </c>
      <c r="N92" s="168">
        <v>42040</v>
      </c>
      <c r="O92" s="168">
        <v>0</v>
      </c>
      <c r="P92" s="168">
        <v>0</v>
      </c>
      <c r="Q92" s="170">
        <v>42040</v>
      </c>
      <c r="R92" s="163">
        <v>2019</v>
      </c>
    </row>
    <row r="93" spans="1:18" s="9" customFormat="1" x14ac:dyDescent="0.2">
      <c r="A93" s="163">
        <f t="shared" si="2"/>
        <v>84</v>
      </c>
      <c r="B93" s="166" t="s">
        <v>1204</v>
      </c>
      <c r="C93" s="165">
        <v>1958</v>
      </c>
      <c r="D93" s="163"/>
      <c r="E93" s="166" t="s">
        <v>54</v>
      </c>
      <c r="F93" s="163">
        <v>2</v>
      </c>
      <c r="G93" s="165">
        <v>1</v>
      </c>
      <c r="H93" s="163">
        <v>319.32</v>
      </c>
      <c r="I93" s="163"/>
      <c r="J93" s="163"/>
      <c r="K93" s="163">
        <v>262</v>
      </c>
      <c r="L93" s="163">
        <v>265.89999999999998</v>
      </c>
      <c r="M93" s="163">
        <v>8</v>
      </c>
      <c r="N93" s="168">
        <v>20700</v>
      </c>
      <c r="O93" s="168">
        <v>0</v>
      </c>
      <c r="P93" s="168">
        <v>0</v>
      </c>
      <c r="Q93" s="170">
        <v>20700</v>
      </c>
      <c r="R93" s="163">
        <v>2019</v>
      </c>
    </row>
    <row r="94" spans="1:18" s="9" customFormat="1" x14ac:dyDescent="0.2">
      <c r="A94" s="163">
        <f t="shared" si="2"/>
        <v>85</v>
      </c>
      <c r="B94" s="166" t="s">
        <v>1205</v>
      </c>
      <c r="C94" s="165">
        <v>1959</v>
      </c>
      <c r="D94" s="163"/>
      <c r="E94" s="166" t="s">
        <v>54</v>
      </c>
      <c r="F94" s="163">
        <v>2</v>
      </c>
      <c r="G94" s="165">
        <v>2</v>
      </c>
      <c r="H94" s="163">
        <v>626.88</v>
      </c>
      <c r="I94" s="163"/>
      <c r="J94" s="163"/>
      <c r="K94" s="163">
        <v>522.4</v>
      </c>
      <c r="L94" s="163">
        <v>394</v>
      </c>
      <c r="M94" s="163">
        <v>16</v>
      </c>
      <c r="N94" s="168">
        <v>40570</v>
      </c>
      <c r="O94" s="168">
        <v>0</v>
      </c>
      <c r="P94" s="168">
        <v>0</v>
      </c>
      <c r="Q94" s="170">
        <v>40570</v>
      </c>
      <c r="R94" s="163">
        <v>2019</v>
      </c>
    </row>
    <row r="95" spans="1:18" s="9" customFormat="1" x14ac:dyDescent="0.2">
      <c r="A95" s="163">
        <f t="shared" si="2"/>
        <v>86</v>
      </c>
      <c r="B95" s="166" t="s">
        <v>1206</v>
      </c>
      <c r="C95" s="165">
        <v>1947</v>
      </c>
      <c r="D95" s="163"/>
      <c r="E95" s="166" t="s">
        <v>54</v>
      </c>
      <c r="F95" s="163">
        <v>2</v>
      </c>
      <c r="G95" s="165">
        <v>1</v>
      </c>
      <c r="H95" s="163">
        <v>430.7</v>
      </c>
      <c r="I95" s="163"/>
      <c r="J95" s="163"/>
      <c r="K95" s="163">
        <v>253</v>
      </c>
      <c r="L95" s="163">
        <v>215.3</v>
      </c>
      <c r="M95" s="163">
        <v>16</v>
      </c>
      <c r="N95" s="168">
        <v>27880</v>
      </c>
      <c r="O95" s="168">
        <v>0</v>
      </c>
      <c r="P95" s="168">
        <v>0</v>
      </c>
      <c r="Q95" s="170">
        <v>27880</v>
      </c>
      <c r="R95" s="163">
        <v>2019</v>
      </c>
    </row>
    <row r="96" spans="1:18" s="9" customFormat="1" x14ac:dyDescent="0.2">
      <c r="A96" s="163">
        <f t="shared" si="2"/>
        <v>87</v>
      </c>
      <c r="B96" s="166" t="s">
        <v>1207</v>
      </c>
      <c r="C96" s="165">
        <v>1955</v>
      </c>
      <c r="D96" s="163"/>
      <c r="E96" s="166" t="s">
        <v>54</v>
      </c>
      <c r="F96" s="163">
        <v>2</v>
      </c>
      <c r="G96" s="165">
        <v>2</v>
      </c>
      <c r="H96" s="163">
        <v>367.2</v>
      </c>
      <c r="I96" s="163"/>
      <c r="J96" s="163"/>
      <c r="K96" s="163">
        <v>211</v>
      </c>
      <c r="L96" s="163">
        <v>229.9</v>
      </c>
      <c r="M96" s="163">
        <v>8</v>
      </c>
      <c r="N96" s="168">
        <v>23770</v>
      </c>
      <c r="O96" s="168">
        <v>0</v>
      </c>
      <c r="P96" s="168">
        <v>0</v>
      </c>
      <c r="Q96" s="170">
        <v>23770</v>
      </c>
      <c r="R96" s="163">
        <v>2019</v>
      </c>
    </row>
    <row r="97" spans="1:18" s="9" customFormat="1" x14ac:dyDescent="0.2">
      <c r="A97" s="163">
        <f t="shared" si="2"/>
        <v>88</v>
      </c>
      <c r="B97" s="166" t="s">
        <v>1208</v>
      </c>
      <c r="C97" s="165">
        <v>1947</v>
      </c>
      <c r="D97" s="163"/>
      <c r="E97" s="166" t="s">
        <v>54</v>
      </c>
      <c r="F97" s="163">
        <v>2</v>
      </c>
      <c r="G97" s="165">
        <v>1</v>
      </c>
      <c r="H97" s="163">
        <v>430</v>
      </c>
      <c r="I97" s="163"/>
      <c r="J97" s="163"/>
      <c r="K97" s="163">
        <v>268</v>
      </c>
      <c r="L97" s="163">
        <v>277.10000000000002</v>
      </c>
      <c r="M97" s="163">
        <v>8</v>
      </c>
      <c r="N97" s="168">
        <v>27830</v>
      </c>
      <c r="O97" s="168">
        <v>0</v>
      </c>
      <c r="P97" s="168">
        <v>0</v>
      </c>
      <c r="Q97" s="170">
        <v>27830</v>
      </c>
      <c r="R97" s="163">
        <v>2019</v>
      </c>
    </row>
    <row r="98" spans="1:18" s="9" customFormat="1" x14ac:dyDescent="0.2">
      <c r="A98" s="163">
        <f t="shared" si="2"/>
        <v>89</v>
      </c>
      <c r="B98" s="166" t="s">
        <v>1209</v>
      </c>
      <c r="C98" s="165">
        <v>1951</v>
      </c>
      <c r="D98" s="163"/>
      <c r="E98" s="166" t="s">
        <v>54</v>
      </c>
      <c r="F98" s="163">
        <v>2</v>
      </c>
      <c r="G98" s="165">
        <v>2</v>
      </c>
      <c r="H98" s="163">
        <v>418</v>
      </c>
      <c r="I98" s="163"/>
      <c r="J98" s="163"/>
      <c r="K98" s="163">
        <v>383</v>
      </c>
      <c r="L98" s="163">
        <v>335.6</v>
      </c>
      <c r="M98" s="163">
        <v>8</v>
      </c>
      <c r="N98" s="168">
        <v>27050</v>
      </c>
      <c r="O98" s="168">
        <v>0</v>
      </c>
      <c r="P98" s="168">
        <v>0</v>
      </c>
      <c r="Q98" s="170">
        <v>27050</v>
      </c>
      <c r="R98" s="163">
        <v>2019</v>
      </c>
    </row>
    <row r="99" spans="1:18" s="9" customFormat="1" x14ac:dyDescent="0.2">
      <c r="A99" s="163">
        <f t="shared" si="2"/>
        <v>90</v>
      </c>
      <c r="B99" s="166" t="s">
        <v>1210</v>
      </c>
      <c r="C99" s="165">
        <v>1954</v>
      </c>
      <c r="D99" s="163"/>
      <c r="E99" s="166" t="s">
        <v>54</v>
      </c>
      <c r="F99" s="163">
        <v>2</v>
      </c>
      <c r="G99" s="165">
        <v>3</v>
      </c>
      <c r="H99" s="163">
        <v>484.4</v>
      </c>
      <c r="I99" s="163"/>
      <c r="J99" s="163"/>
      <c r="K99" s="163">
        <v>252.1</v>
      </c>
      <c r="L99" s="163">
        <v>182</v>
      </c>
      <c r="M99" s="163">
        <v>13</v>
      </c>
      <c r="N99" s="168">
        <v>31350</v>
      </c>
      <c r="O99" s="168">
        <v>0</v>
      </c>
      <c r="P99" s="168">
        <v>0</v>
      </c>
      <c r="Q99" s="170">
        <v>31350</v>
      </c>
      <c r="R99" s="163">
        <v>2019</v>
      </c>
    </row>
    <row r="100" spans="1:18" s="9" customFormat="1" x14ac:dyDescent="0.2">
      <c r="A100" s="163">
        <f t="shared" si="2"/>
        <v>91</v>
      </c>
      <c r="B100" s="166" t="s">
        <v>1211</v>
      </c>
      <c r="C100" s="165">
        <v>1954</v>
      </c>
      <c r="D100" s="163"/>
      <c r="E100" s="166" t="s">
        <v>54</v>
      </c>
      <c r="F100" s="163">
        <v>2</v>
      </c>
      <c r="G100" s="165">
        <v>2</v>
      </c>
      <c r="H100" s="163">
        <v>541</v>
      </c>
      <c r="I100" s="163"/>
      <c r="J100" s="163"/>
      <c r="K100" s="163">
        <v>485.7</v>
      </c>
      <c r="L100" s="163">
        <v>221.7</v>
      </c>
      <c r="M100" s="163">
        <v>12</v>
      </c>
      <c r="N100" s="168">
        <v>35020</v>
      </c>
      <c r="O100" s="168">
        <v>0</v>
      </c>
      <c r="P100" s="168">
        <v>0</v>
      </c>
      <c r="Q100" s="170">
        <v>35020</v>
      </c>
      <c r="R100" s="163">
        <v>2019</v>
      </c>
    </row>
    <row r="101" spans="1:18" s="9" customFormat="1" x14ac:dyDescent="0.2">
      <c r="A101" s="163">
        <f t="shared" si="2"/>
        <v>92</v>
      </c>
      <c r="B101" s="166" t="s">
        <v>1212</v>
      </c>
      <c r="C101" s="165">
        <v>1930</v>
      </c>
      <c r="D101" s="163"/>
      <c r="E101" s="166" t="s">
        <v>54</v>
      </c>
      <c r="F101" s="163">
        <v>2</v>
      </c>
      <c r="G101" s="165">
        <v>2</v>
      </c>
      <c r="H101" s="163">
        <v>505.2</v>
      </c>
      <c r="I101" s="163"/>
      <c r="J101" s="163"/>
      <c r="K101" s="163">
        <v>421</v>
      </c>
      <c r="L101" s="163">
        <v>284.5</v>
      </c>
      <c r="M101" s="163">
        <v>11</v>
      </c>
      <c r="N101" s="168">
        <v>32700</v>
      </c>
      <c r="O101" s="168">
        <v>0</v>
      </c>
      <c r="P101" s="168">
        <v>0</v>
      </c>
      <c r="Q101" s="170">
        <v>32700</v>
      </c>
      <c r="R101" s="163">
        <v>2019</v>
      </c>
    </row>
    <row r="102" spans="1:18" s="9" customFormat="1" x14ac:dyDescent="0.2">
      <c r="A102" s="163">
        <f t="shared" si="2"/>
        <v>93</v>
      </c>
      <c r="B102" s="166" t="s">
        <v>1213</v>
      </c>
      <c r="C102" s="165">
        <v>1947</v>
      </c>
      <c r="D102" s="163"/>
      <c r="E102" s="166" t="s">
        <v>54</v>
      </c>
      <c r="F102" s="163">
        <v>2</v>
      </c>
      <c r="G102" s="165">
        <v>1</v>
      </c>
      <c r="H102" s="163">
        <v>760.14</v>
      </c>
      <c r="I102" s="163"/>
      <c r="J102" s="163"/>
      <c r="K102" s="163">
        <v>436.44</v>
      </c>
      <c r="L102" s="163">
        <v>332.7</v>
      </c>
      <c r="M102" s="163">
        <v>8</v>
      </c>
      <c r="N102" s="168">
        <v>49200</v>
      </c>
      <c r="O102" s="168">
        <v>0</v>
      </c>
      <c r="P102" s="168">
        <v>0</v>
      </c>
      <c r="Q102" s="170">
        <v>49200</v>
      </c>
      <c r="R102" s="163">
        <v>2019</v>
      </c>
    </row>
    <row r="103" spans="1:18" s="9" customFormat="1" x14ac:dyDescent="0.2">
      <c r="A103" s="163">
        <f t="shared" si="2"/>
        <v>94</v>
      </c>
      <c r="B103" s="166" t="s">
        <v>1214</v>
      </c>
      <c r="C103" s="165">
        <v>1946</v>
      </c>
      <c r="D103" s="163"/>
      <c r="E103" s="166" t="s">
        <v>54</v>
      </c>
      <c r="F103" s="163">
        <v>2</v>
      </c>
      <c r="G103" s="165">
        <v>1</v>
      </c>
      <c r="H103" s="163">
        <v>432</v>
      </c>
      <c r="I103" s="163"/>
      <c r="J103" s="163"/>
      <c r="K103" s="163">
        <v>292.3</v>
      </c>
      <c r="L103" s="163">
        <v>205.6</v>
      </c>
      <c r="M103" s="163">
        <v>8</v>
      </c>
      <c r="N103" s="168">
        <v>28000</v>
      </c>
      <c r="O103" s="168">
        <v>0</v>
      </c>
      <c r="P103" s="168">
        <v>0</v>
      </c>
      <c r="Q103" s="170">
        <v>28000</v>
      </c>
      <c r="R103" s="163">
        <v>2019</v>
      </c>
    </row>
    <row r="104" spans="1:18" s="9" customFormat="1" x14ac:dyDescent="0.2">
      <c r="A104" s="163">
        <f t="shared" si="2"/>
        <v>95</v>
      </c>
      <c r="B104" s="166" t="s">
        <v>1215</v>
      </c>
      <c r="C104" s="165">
        <v>1947</v>
      </c>
      <c r="D104" s="163"/>
      <c r="E104" s="166" t="s">
        <v>54</v>
      </c>
      <c r="F104" s="163">
        <v>2</v>
      </c>
      <c r="G104" s="165">
        <v>1</v>
      </c>
      <c r="H104" s="163">
        <v>421.8</v>
      </c>
      <c r="I104" s="163"/>
      <c r="J104" s="163"/>
      <c r="K104" s="163">
        <v>267</v>
      </c>
      <c r="L104" s="163">
        <v>331.18</v>
      </c>
      <c r="M104" s="163">
        <v>9</v>
      </c>
      <c r="N104" s="168">
        <v>27300</v>
      </c>
      <c r="O104" s="168">
        <v>0</v>
      </c>
      <c r="P104" s="168">
        <v>0</v>
      </c>
      <c r="Q104" s="170">
        <v>27300</v>
      </c>
      <c r="R104" s="163">
        <v>2019</v>
      </c>
    </row>
    <row r="105" spans="1:18" s="9" customFormat="1" x14ac:dyDescent="0.2">
      <c r="A105" s="163">
        <f t="shared" si="2"/>
        <v>96</v>
      </c>
      <c r="B105" s="166" t="s">
        <v>1216</v>
      </c>
      <c r="C105" s="165">
        <v>1947</v>
      </c>
      <c r="D105" s="163"/>
      <c r="E105" s="166" t="s">
        <v>54</v>
      </c>
      <c r="F105" s="163">
        <v>2</v>
      </c>
      <c r="G105" s="165">
        <v>1</v>
      </c>
      <c r="H105" s="163">
        <v>751</v>
      </c>
      <c r="I105" s="163"/>
      <c r="J105" s="163"/>
      <c r="K105" s="163">
        <v>428.2</v>
      </c>
      <c r="L105" s="163">
        <v>263.89999999999998</v>
      </c>
      <c r="M105" s="163">
        <v>8</v>
      </c>
      <c r="N105" s="168">
        <v>48600</v>
      </c>
      <c r="O105" s="168">
        <v>0</v>
      </c>
      <c r="P105" s="168">
        <v>0</v>
      </c>
      <c r="Q105" s="170">
        <v>48600</v>
      </c>
      <c r="R105" s="163">
        <v>2019</v>
      </c>
    </row>
    <row r="106" spans="1:18" s="9" customFormat="1" x14ac:dyDescent="0.2">
      <c r="A106" s="163">
        <f t="shared" si="2"/>
        <v>97</v>
      </c>
      <c r="B106" s="166" t="s">
        <v>1217</v>
      </c>
      <c r="C106" s="165">
        <v>1955</v>
      </c>
      <c r="D106" s="163"/>
      <c r="E106" s="166" t="s">
        <v>54</v>
      </c>
      <c r="F106" s="163">
        <v>2</v>
      </c>
      <c r="G106" s="165">
        <v>2</v>
      </c>
      <c r="H106" s="163">
        <v>672</v>
      </c>
      <c r="I106" s="163"/>
      <c r="J106" s="163"/>
      <c r="K106" s="163">
        <v>431.9</v>
      </c>
      <c r="L106" s="163">
        <v>581</v>
      </c>
      <c r="M106" s="163">
        <v>17</v>
      </c>
      <c r="N106" s="168">
        <v>43500</v>
      </c>
      <c r="O106" s="168">
        <v>0</v>
      </c>
      <c r="P106" s="168">
        <v>0</v>
      </c>
      <c r="Q106" s="170">
        <v>43500</v>
      </c>
      <c r="R106" s="163">
        <v>2019</v>
      </c>
    </row>
    <row r="107" spans="1:18" s="9" customFormat="1" x14ac:dyDescent="0.2">
      <c r="A107" s="163">
        <f t="shared" si="2"/>
        <v>98</v>
      </c>
      <c r="B107" s="166" t="s">
        <v>1218</v>
      </c>
      <c r="C107" s="165">
        <v>1955</v>
      </c>
      <c r="D107" s="163"/>
      <c r="E107" s="166" t="s">
        <v>54</v>
      </c>
      <c r="F107" s="163">
        <v>2</v>
      </c>
      <c r="G107" s="165">
        <v>2</v>
      </c>
      <c r="H107" s="163">
        <v>664.9</v>
      </c>
      <c r="I107" s="163"/>
      <c r="J107" s="163"/>
      <c r="K107" s="163">
        <v>382.6</v>
      </c>
      <c r="L107" s="163">
        <v>611</v>
      </c>
      <c r="M107" s="163">
        <v>20</v>
      </c>
      <c r="N107" s="168">
        <v>43030</v>
      </c>
      <c r="O107" s="168">
        <v>0</v>
      </c>
      <c r="P107" s="168">
        <v>0</v>
      </c>
      <c r="Q107" s="170">
        <v>43030</v>
      </c>
      <c r="R107" s="163">
        <v>2019</v>
      </c>
    </row>
    <row r="108" spans="1:18" s="9" customFormat="1" x14ac:dyDescent="0.2">
      <c r="A108" s="163">
        <f t="shared" si="2"/>
        <v>99</v>
      </c>
      <c r="B108" s="166" t="s">
        <v>1219</v>
      </c>
      <c r="C108" s="165">
        <v>1958</v>
      </c>
      <c r="D108" s="163"/>
      <c r="E108" s="166" t="s">
        <v>54</v>
      </c>
      <c r="F108" s="163">
        <v>2</v>
      </c>
      <c r="G108" s="165">
        <v>2</v>
      </c>
      <c r="H108" s="163">
        <v>393.84</v>
      </c>
      <c r="I108" s="163"/>
      <c r="J108" s="163"/>
      <c r="K108" s="163">
        <v>328.2</v>
      </c>
      <c r="L108" s="163">
        <v>283.5</v>
      </c>
      <c r="M108" s="163">
        <v>16</v>
      </c>
      <c r="N108" s="168">
        <v>25500</v>
      </c>
      <c r="O108" s="168">
        <v>0</v>
      </c>
      <c r="P108" s="168">
        <v>0</v>
      </c>
      <c r="Q108" s="170">
        <v>25500</v>
      </c>
      <c r="R108" s="163">
        <v>2019</v>
      </c>
    </row>
    <row r="109" spans="1:18" s="9" customFormat="1" x14ac:dyDescent="0.2">
      <c r="A109" s="163">
        <f t="shared" si="2"/>
        <v>100</v>
      </c>
      <c r="B109" s="166" t="s">
        <v>1220</v>
      </c>
      <c r="C109" s="165">
        <v>1959</v>
      </c>
      <c r="D109" s="163"/>
      <c r="E109" s="166" t="s">
        <v>54</v>
      </c>
      <c r="F109" s="163">
        <v>2</v>
      </c>
      <c r="G109" s="165">
        <v>2</v>
      </c>
      <c r="H109" s="163">
        <v>652.08000000000004</v>
      </c>
      <c r="I109" s="163"/>
      <c r="J109" s="163"/>
      <c r="K109" s="163">
        <v>543.4</v>
      </c>
      <c r="L109" s="163">
        <v>357.6</v>
      </c>
      <c r="M109" s="163">
        <v>16</v>
      </c>
      <c r="N109" s="168">
        <v>42200</v>
      </c>
      <c r="O109" s="168">
        <v>0</v>
      </c>
      <c r="P109" s="168">
        <v>0</v>
      </c>
      <c r="Q109" s="170">
        <v>42200</v>
      </c>
      <c r="R109" s="163">
        <v>2019</v>
      </c>
    </row>
    <row r="110" spans="1:18" s="9" customFormat="1" x14ac:dyDescent="0.2">
      <c r="A110" s="163">
        <f t="shared" si="2"/>
        <v>101</v>
      </c>
      <c r="B110" s="166" t="s">
        <v>1221</v>
      </c>
      <c r="C110" s="165">
        <v>1917</v>
      </c>
      <c r="D110" s="163"/>
      <c r="E110" s="166" t="s">
        <v>54</v>
      </c>
      <c r="F110" s="163">
        <v>2</v>
      </c>
      <c r="G110" s="165">
        <v>2</v>
      </c>
      <c r="H110" s="163">
        <v>823.9</v>
      </c>
      <c r="I110" s="163"/>
      <c r="J110" s="163"/>
      <c r="K110" s="163">
        <v>530</v>
      </c>
      <c r="L110" s="163">
        <v>598.6</v>
      </c>
      <c r="M110" s="163">
        <v>20</v>
      </c>
      <c r="N110" s="168">
        <v>53320</v>
      </c>
      <c r="O110" s="168">
        <v>0</v>
      </c>
      <c r="P110" s="168">
        <v>0</v>
      </c>
      <c r="Q110" s="170">
        <v>53320</v>
      </c>
      <c r="R110" s="163">
        <v>2019</v>
      </c>
    </row>
    <row r="111" spans="1:18" s="9" customFormat="1" x14ac:dyDescent="0.2">
      <c r="A111" s="163">
        <f t="shared" si="2"/>
        <v>102</v>
      </c>
      <c r="B111" s="166" t="s">
        <v>1222</v>
      </c>
      <c r="C111" s="165">
        <v>1935</v>
      </c>
      <c r="D111" s="163"/>
      <c r="E111" s="166" t="s">
        <v>54</v>
      </c>
      <c r="F111" s="163">
        <v>2</v>
      </c>
      <c r="G111" s="165">
        <v>2</v>
      </c>
      <c r="H111" s="163">
        <v>549.29999999999995</v>
      </c>
      <c r="I111" s="163"/>
      <c r="J111" s="163"/>
      <c r="K111" s="163">
        <v>524</v>
      </c>
      <c r="L111" s="163">
        <v>358.5</v>
      </c>
      <c r="M111" s="163">
        <v>16</v>
      </c>
      <c r="N111" s="168">
        <v>35550</v>
      </c>
      <c r="O111" s="168">
        <v>0</v>
      </c>
      <c r="P111" s="168">
        <v>0</v>
      </c>
      <c r="Q111" s="170">
        <v>35550</v>
      </c>
      <c r="R111" s="163">
        <v>2019</v>
      </c>
    </row>
    <row r="112" spans="1:18" s="9" customFormat="1" x14ac:dyDescent="0.2">
      <c r="A112" s="163">
        <f t="shared" si="2"/>
        <v>103</v>
      </c>
      <c r="B112" s="166" t="s">
        <v>1223</v>
      </c>
      <c r="C112" s="165">
        <v>1960</v>
      </c>
      <c r="D112" s="163"/>
      <c r="E112" s="166" t="s">
        <v>54</v>
      </c>
      <c r="F112" s="163">
        <v>2</v>
      </c>
      <c r="G112" s="165">
        <v>2</v>
      </c>
      <c r="H112" s="163">
        <v>478.7</v>
      </c>
      <c r="I112" s="163"/>
      <c r="J112" s="163"/>
      <c r="K112" s="163">
        <v>324</v>
      </c>
      <c r="L112" s="163">
        <v>406.4</v>
      </c>
      <c r="M112" s="163">
        <v>16</v>
      </c>
      <c r="N112" s="168">
        <v>30980</v>
      </c>
      <c r="O112" s="168">
        <v>0</v>
      </c>
      <c r="P112" s="168">
        <v>0</v>
      </c>
      <c r="Q112" s="170">
        <v>30980</v>
      </c>
      <c r="R112" s="163">
        <v>2019</v>
      </c>
    </row>
    <row r="113" spans="1:18" s="9" customFormat="1" x14ac:dyDescent="0.2">
      <c r="A113" s="163">
        <f t="shared" si="2"/>
        <v>104</v>
      </c>
      <c r="B113" s="166" t="s">
        <v>1224</v>
      </c>
      <c r="C113" s="165">
        <v>1961</v>
      </c>
      <c r="D113" s="163"/>
      <c r="E113" s="166" t="s">
        <v>54</v>
      </c>
      <c r="F113" s="163">
        <v>2</v>
      </c>
      <c r="G113" s="165">
        <v>2</v>
      </c>
      <c r="H113" s="163">
        <v>497.5</v>
      </c>
      <c r="I113" s="163"/>
      <c r="J113" s="163"/>
      <c r="K113" s="163">
        <v>344</v>
      </c>
      <c r="L113" s="163">
        <v>399.1</v>
      </c>
      <c r="M113" s="163">
        <v>16</v>
      </c>
      <c r="N113" s="168">
        <v>32200</v>
      </c>
      <c r="O113" s="168">
        <v>0</v>
      </c>
      <c r="P113" s="168">
        <v>0</v>
      </c>
      <c r="Q113" s="170">
        <v>32200</v>
      </c>
      <c r="R113" s="163">
        <v>2019</v>
      </c>
    </row>
    <row r="114" spans="1:18" s="9" customFormat="1" x14ac:dyDescent="0.2">
      <c r="A114" s="163">
        <f t="shared" si="2"/>
        <v>105</v>
      </c>
      <c r="B114" s="166" t="s">
        <v>1225</v>
      </c>
      <c r="C114" s="165">
        <v>1961</v>
      </c>
      <c r="D114" s="163"/>
      <c r="E114" s="166" t="s">
        <v>54</v>
      </c>
      <c r="F114" s="163">
        <v>2</v>
      </c>
      <c r="G114" s="165">
        <v>2</v>
      </c>
      <c r="H114" s="163">
        <v>542</v>
      </c>
      <c r="I114" s="163"/>
      <c r="J114" s="163"/>
      <c r="K114" s="163">
        <v>497</v>
      </c>
      <c r="L114" s="163">
        <v>461.8</v>
      </c>
      <c r="M114" s="163">
        <v>17</v>
      </c>
      <c r="N114" s="168">
        <v>35080</v>
      </c>
      <c r="O114" s="168">
        <v>0</v>
      </c>
      <c r="P114" s="168">
        <v>0</v>
      </c>
      <c r="Q114" s="170">
        <v>35080</v>
      </c>
      <c r="R114" s="163">
        <v>2019</v>
      </c>
    </row>
    <row r="115" spans="1:18" s="9" customFormat="1" x14ac:dyDescent="0.2">
      <c r="A115" s="163">
        <f t="shared" si="2"/>
        <v>106</v>
      </c>
      <c r="B115" s="166" t="s">
        <v>1226</v>
      </c>
      <c r="C115" s="165">
        <v>1958</v>
      </c>
      <c r="D115" s="163"/>
      <c r="E115" s="166" t="s">
        <v>54</v>
      </c>
      <c r="F115" s="163">
        <v>2</v>
      </c>
      <c r="G115" s="165">
        <v>2</v>
      </c>
      <c r="H115" s="163">
        <v>515.9</v>
      </c>
      <c r="I115" s="163"/>
      <c r="J115" s="163"/>
      <c r="K115" s="163">
        <v>344</v>
      </c>
      <c r="L115" s="163">
        <v>415.7</v>
      </c>
      <c r="M115" s="163">
        <v>16</v>
      </c>
      <c r="N115" s="168">
        <v>33400</v>
      </c>
      <c r="O115" s="168">
        <v>0</v>
      </c>
      <c r="P115" s="168">
        <v>0</v>
      </c>
      <c r="Q115" s="170">
        <v>33400</v>
      </c>
      <c r="R115" s="163">
        <v>2019</v>
      </c>
    </row>
    <row r="116" spans="1:18" s="9" customFormat="1" x14ac:dyDescent="0.2">
      <c r="A116" s="163">
        <f t="shared" si="2"/>
        <v>107</v>
      </c>
      <c r="B116" s="166" t="s">
        <v>1227</v>
      </c>
      <c r="C116" s="165">
        <v>1958</v>
      </c>
      <c r="D116" s="163"/>
      <c r="E116" s="166" t="s">
        <v>54</v>
      </c>
      <c r="F116" s="163">
        <v>2</v>
      </c>
      <c r="G116" s="165">
        <v>2</v>
      </c>
      <c r="H116" s="163">
        <v>620</v>
      </c>
      <c r="I116" s="163"/>
      <c r="J116" s="163"/>
      <c r="K116" s="163">
        <v>517.70000000000005</v>
      </c>
      <c r="L116" s="163">
        <v>351.6</v>
      </c>
      <c r="M116" s="163">
        <v>17</v>
      </c>
      <c r="N116" s="168">
        <v>40125</v>
      </c>
      <c r="O116" s="168">
        <v>0</v>
      </c>
      <c r="P116" s="168">
        <v>0</v>
      </c>
      <c r="Q116" s="170">
        <v>40125</v>
      </c>
      <c r="R116" s="163">
        <v>2019</v>
      </c>
    </row>
    <row r="117" spans="1:18" s="9" customFormat="1" x14ac:dyDescent="0.2">
      <c r="A117" s="163">
        <f t="shared" si="2"/>
        <v>108</v>
      </c>
      <c r="B117" s="166" t="s">
        <v>1228</v>
      </c>
      <c r="C117" s="165">
        <v>1958</v>
      </c>
      <c r="D117" s="163"/>
      <c r="E117" s="166" t="s">
        <v>54</v>
      </c>
      <c r="F117" s="163">
        <v>2</v>
      </c>
      <c r="G117" s="165">
        <v>2</v>
      </c>
      <c r="H117" s="163">
        <v>627.6</v>
      </c>
      <c r="I117" s="163"/>
      <c r="J117" s="163"/>
      <c r="K117" s="163">
        <v>523</v>
      </c>
      <c r="L117" s="163">
        <v>523.4</v>
      </c>
      <c r="M117" s="163">
        <v>16</v>
      </c>
      <c r="N117" s="168">
        <v>40620</v>
      </c>
      <c r="O117" s="168">
        <v>0</v>
      </c>
      <c r="P117" s="168">
        <v>0</v>
      </c>
      <c r="Q117" s="170">
        <v>40620</v>
      </c>
      <c r="R117" s="163">
        <v>2019</v>
      </c>
    </row>
    <row r="118" spans="1:18" s="9" customFormat="1" x14ac:dyDescent="0.2">
      <c r="A118" s="163">
        <f t="shared" si="2"/>
        <v>109</v>
      </c>
      <c r="B118" s="166" t="s">
        <v>1229</v>
      </c>
      <c r="C118" s="165">
        <v>1959</v>
      </c>
      <c r="D118" s="163"/>
      <c r="E118" s="166" t="s">
        <v>54</v>
      </c>
      <c r="F118" s="163">
        <v>1</v>
      </c>
      <c r="G118" s="165">
        <v>3</v>
      </c>
      <c r="H118" s="163">
        <v>264.8</v>
      </c>
      <c r="I118" s="163"/>
      <c r="J118" s="163"/>
      <c r="K118" s="163">
        <v>177.9</v>
      </c>
      <c r="L118" s="163">
        <v>176.4</v>
      </c>
      <c r="M118" s="163">
        <v>6</v>
      </c>
      <c r="N118" s="168">
        <v>17150</v>
      </c>
      <c r="O118" s="168">
        <v>0</v>
      </c>
      <c r="P118" s="168">
        <v>0</v>
      </c>
      <c r="Q118" s="170">
        <v>17150</v>
      </c>
      <c r="R118" s="163">
        <v>2019</v>
      </c>
    </row>
    <row r="119" spans="1:18" s="9" customFormat="1" x14ac:dyDescent="0.2">
      <c r="A119" s="163">
        <f t="shared" si="2"/>
        <v>110</v>
      </c>
      <c r="B119" s="166" t="s">
        <v>1230</v>
      </c>
      <c r="C119" s="165">
        <v>1960</v>
      </c>
      <c r="D119" s="163"/>
      <c r="E119" s="166" t="s">
        <v>54</v>
      </c>
      <c r="F119" s="163">
        <v>2</v>
      </c>
      <c r="G119" s="165">
        <v>2</v>
      </c>
      <c r="H119" s="163">
        <v>522.29999999999995</v>
      </c>
      <c r="I119" s="163"/>
      <c r="J119" s="163"/>
      <c r="K119" s="163">
        <v>342</v>
      </c>
      <c r="L119" s="163">
        <v>355.9</v>
      </c>
      <c r="M119" s="163">
        <v>16</v>
      </c>
      <c r="N119" s="168">
        <v>33800</v>
      </c>
      <c r="O119" s="168">
        <v>0</v>
      </c>
      <c r="P119" s="168">
        <v>0</v>
      </c>
      <c r="Q119" s="170">
        <v>33800</v>
      </c>
      <c r="R119" s="163">
        <v>2019</v>
      </c>
    </row>
    <row r="120" spans="1:18" s="9" customFormat="1" x14ac:dyDescent="0.2">
      <c r="A120" s="163">
        <f t="shared" si="2"/>
        <v>111</v>
      </c>
      <c r="B120" s="166" t="s">
        <v>1231</v>
      </c>
      <c r="C120" s="165">
        <v>1935</v>
      </c>
      <c r="D120" s="163">
        <v>1971</v>
      </c>
      <c r="E120" s="166" t="s">
        <v>54</v>
      </c>
      <c r="F120" s="163">
        <v>2</v>
      </c>
      <c r="G120" s="165">
        <v>2</v>
      </c>
      <c r="H120" s="163">
        <v>393.8</v>
      </c>
      <c r="I120" s="163"/>
      <c r="J120" s="163"/>
      <c r="K120" s="163">
        <v>279.3</v>
      </c>
      <c r="L120" s="163">
        <v>248.9</v>
      </c>
      <c r="M120" s="163">
        <v>11</v>
      </c>
      <c r="N120" s="168">
        <v>25450</v>
      </c>
      <c r="O120" s="168">
        <v>0</v>
      </c>
      <c r="P120" s="168">
        <v>0</v>
      </c>
      <c r="Q120" s="170">
        <v>25450</v>
      </c>
      <c r="R120" s="163">
        <v>2019</v>
      </c>
    </row>
    <row r="121" spans="1:18" s="9" customFormat="1" x14ac:dyDescent="0.2">
      <c r="A121" s="163">
        <f t="shared" si="2"/>
        <v>112</v>
      </c>
      <c r="B121" s="166" t="s">
        <v>1232</v>
      </c>
      <c r="C121" s="165">
        <v>1947</v>
      </c>
      <c r="D121" s="163"/>
      <c r="E121" s="166" t="s">
        <v>54</v>
      </c>
      <c r="F121" s="163">
        <v>2</v>
      </c>
      <c r="G121" s="165">
        <v>3</v>
      </c>
      <c r="H121" s="163">
        <v>536.6</v>
      </c>
      <c r="I121" s="163"/>
      <c r="J121" s="163"/>
      <c r="K121" s="163">
        <v>377</v>
      </c>
      <c r="L121" s="163">
        <v>223.33</v>
      </c>
      <c r="M121" s="163">
        <v>13</v>
      </c>
      <c r="N121" s="168">
        <v>34750</v>
      </c>
      <c r="O121" s="168">
        <v>0</v>
      </c>
      <c r="P121" s="168">
        <v>0</v>
      </c>
      <c r="Q121" s="170">
        <v>34750</v>
      </c>
      <c r="R121" s="163">
        <v>2019</v>
      </c>
    </row>
    <row r="122" spans="1:18" s="9" customFormat="1" x14ac:dyDescent="0.2">
      <c r="A122" s="163">
        <f t="shared" si="2"/>
        <v>113</v>
      </c>
      <c r="B122" s="166" t="s">
        <v>1233</v>
      </c>
      <c r="C122" s="165">
        <v>1961</v>
      </c>
      <c r="D122" s="163"/>
      <c r="E122" s="166" t="s">
        <v>54</v>
      </c>
      <c r="F122" s="163">
        <v>2</v>
      </c>
      <c r="G122" s="165">
        <v>2</v>
      </c>
      <c r="H122" s="163">
        <v>497.88</v>
      </c>
      <c r="I122" s="163"/>
      <c r="J122" s="163"/>
      <c r="K122" s="163">
        <v>416</v>
      </c>
      <c r="L122" s="163">
        <v>311.5</v>
      </c>
      <c r="M122" s="163">
        <v>8</v>
      </c>
      <c r="N122" s="168">
        <v>32250</v>
      </c>
      <c r="O122" s="168">
        <v>0</v>
      </c>
      <c r="P122" s="168">
        <v>0</v>
      </c>
      <c r="Q122" s="170">
        <v>32250</v>
      </c>
      <c r="R122" s="163">
        <v>2019</v>
      </c>
    </row>
    <row r="123" spans="1:18" s="9" customFormat="1" x14ac:dyDescent="0.2">
      <c r="A123" s="163">
        <f t="shared" si="2"/>
        <v>114</v>
      </c>
      <c r="B123" s="166" t="s">
        <v>1234</v>
      </c>
      <c r="C123" s="165">
        <v>1961</v>
      </c>
      <c r="D123" s="163"/>
      <c r="E123" s="166" t="s">
        <v>54</v>
      </c>
      <c r="F123" s="163">
        <v>2</v>
      </c>
      <c r="G123" s="165">
        <v>1</v>
      </c>
      <c r="H123" s="163">
        <v>489.8</v>
      </c>
      <c r="I123" s="163"/>
      <c r="J123" s="163"/>
      <c r="K123" s="163">
        <v>352</v>
      </c>
      <c r="L123" s="163">
        <v>355.2</v>
      </c>
      <c r="M123" s="163">
        <v>16</v>
      </c>
      <c r="N123" s="168">
        <v>31700</v>
      </c>
      <c r="O123" s="168">
        <v>0</v>
      </c>
      <c r="P123" s="168">
        <v>0</v>
      </c>
      <c r="Q123" s="170">
        <v>31700</v>
      </c>
      <c r="R123" s="163">
        <v>2019</v>
      </c>
    </row>
    <row r="124" spans="1:18" s="9" customFormat="1" x14ac:dyDescent="0.2">
      <c r="A124" s="163">
        <f t="shared" si="2"/>
        <v>115</v>
      </c>
      <c r="B124" s="166" t="s">
        <v>1235</v>
      </c>
      <c r="C124" s="165">
        <v>1960</v>
      </c>
      <c r="D124" s="163"/>
      <c r="E124" s="166" t="s">
        <v>54</v>
      </c>
      <c r="F124" s="163">
        <v>2</v>
      </c>
      <c r="G124" s="165">
        <v>2</v>
      </c>
      <c r="H124" s="163">
        <v>535</v>
      </c>
      <c r="I124" s="163"/>
      <c r="J124" s="163"/>
      <c r="K124" s="163">
        <v>496</v>
      </c>
      <c r="L124" s="163">
        <v>458</v>
      </c>
      <c r="M124" s="163">
        <v>16</v>
      </c>
      <c r="N124" s="168">
        <v>34650</v>
      </c>
      <c r="O124" s="168">
        <v>0</v>
      </c>
      <c r="P124" s="168">
        <v>0</v>
      </c>
      <c r="Q124" s="170">
        <v>34650</v>
      </c>
      <c r="R124" s="163">
        <v>2019</v>
      </c>
    </row>
    <row r="125" spans="1:18" s="9" customFormat="1" x14ac:dyDescent="0.2">
      <c r="A125" s="163">
        <f t="shared" si="2"/>
        <v>116</v>
      </c>
      <c r="B125" s="166" t="s">
        <v>1236</v>
      </c>
      <c r="C125" s="165">
        <v>1960</v>
      </c>
      <c r="D125" s="163"/>
      <c r="E125" s="166" t="s">
        <v>54</v>
      </c>
      <c r="F125" s="163">
        <v>2</v>
      </c>
      <c r="G125" s="165">
        <v>1</v>
      </c>
      <c r="H125" s="163">
        <v>538.5</v>
      </c>
      <c r="I125" s="163"/>
      <c r="J125" s="163"/>
      <c r="K125" s="163">
        <v>348</v>
      </c>
      <c r="L125" s="163">
        <v>471.7</v>
      </c>
      <c r="M125" s="163">
        <v>8</v>
      </c>
      <c r="N125" s="168">
        <v>34850</v>
      </c>
      <c r="O125" s="168">
        <v>0</v>
      </c>
      <c r="P125" s="168">
        <v>0</v>
      </c>
      <c r="Q125" s="170">
        <v>34850</v>
      </c>
      <c r="R125" s="163">
        <v>2019</v>
      </c>
    </row>
    <row r="126" spans="1:18" s="9" customFormat="1" x14ac:dyDescent="0.2">
      <c r="A126" s="163">
        <f t="shared" si="2"/>
        <v>117</v>
      </c>
      <c r="B126" s="166" t="s">
        <v>1237</v>
      </c>
      <c r="C126" s="165">
        <v>1960</v>
      </c>
      <c r="D126" s="163">
        <v>1973</v>
      </c>
      <c r="E126" s="166" t="s">
        <v>54</v>
      </c>
      <c r="F126" s="163">
        <v>2</v>
      </c>
      <c r="G126" s="165">
        <v>2</v>
      </c>
      <c r="H126" s="163">
        <v>459.16</v>
      </c>
      <c r="I126" s="163"/>
      <c r="J126" s="163"/>
      <c r="K126" s="163">
        <v>316</v>
      </c>
      <c r="L126" s="163">
        <v>258</v>
      </c>
      <c r="M126" s="163">
        <v>17</v>
      </c>
      <c r="N126" s="168">
        <v>29720</v>
      </c>
      <c r="O126" s="168">
        <v>0</v>
      </c>
      <c r="P126" s="168">
        <v>0</v>
      </c>
      <c r="Q126" s="170">
        <v>29720</v>
      </c>
      <c r="R126" s="163">
        <v>2019</v>
      </c>
    </row>
    <row r="127" spans="1:18" s="9" customFormat="1" x14ac:dyDescent="0.2">
      <c r="A127" s="163">
        <f t="shared" si="2"/>
        <v>118</v>
      </c>
      <c r="B127" s="166" t="s">
        <v>1238</v>
      </c>
      <c r="C127" s="165">
        <v>1933</v>
      </c>
      <c r="D127" s="163"/>
      <c r="E127" s="166" t="s">
        <v>54</v>
      </c>
      <c r="F127" s="163">
        <v>2</v>
      </c>
      <c r="G127" s="165">
        <v>3</v>
      </c>
      <c r="H127" s="163">
        <v>831.1</v>
      </c>
      <c r="I127" s="163"/>
      <c r="J127" s="163"/>
      <c r="K127" s="163">
        <v>578.79999999999995</v>
      </c>
      <c r="L127" s="163">
        <v>412.88</v>
      </c>
      <c r="M127" s="163">
        <v>17</v>
      </c>
      <c r="N127" s="168">
        <v>53800</v>
      </c>
      <c r="O127" s="168">
        <v>0</v>
      </c>
      <c r="P127" s="168">
        <v>0</v>
      </c>
      <c r="Q127" s="170">
        <v>53800</v>
      </c>
      <c r="R127" s="163">
        <v>2019</v>
      </c>
    </row>
    <row r="128" spans="1:18" s="9" customFormat="1" x14ac:dyDescent="0.2">
      <c r="A128" s="163">
        <f t="shared" si="2"/>
        <v>119</v>
      </c>
      <c r="B128" s="166" t="s">
        <v>1239</v>
      </c>
      <c r="C128" s="165">
        <v>1933</v>
      </c>
      <c r="D128" s="163"/>
      <c r="E128" s="166" t="s">
        <v>54</v>
      </c>
      <c r="F128" s="163">
        <v>2</v>
      </c>
      <c r="G128" s="165">
        <v>2</v>
      </c>
      <c r="H128" s="163">
        <v>606.70000000000005</v>
      </c>
      <c r="I128" s="163"/>
      <c r="J128" s="163"/>
      <c r="K128" s="163">
        <v>464.7</v>
      </c>
      <c r="L128" s="163">
        <v>455.89</v>
      </c>
      <c r="M128" s="163">
        <v>11</v>
      </c>
      <c r="N128" s="168">
        <v>39270</v>
      </c>
      <c r="O128" s="168">
        <v>0</v>
      </c>
      <c r="P128" s="168">
        <v>0</v>
      </c>
      <c r="Q128" s="170">
        <v>39270</v>
      </c>
      <c r="R128" s="163">
        <v>2019</v>
      </c>
    </row>
    <row r="129" spans="1:18" s="9" customFormat="1" x14ac:dyDescent="0.2">
      <c r="A129" s="163">
        <f t="shared" si="2"/>
        <v>120</v>
      </c>
      <c r="B129" s="166" t="s">
        <v>1240</v>
      </c>
      <c r="C129" s="165">
        <v>1932</v>
      </c>
      <c r="D129" s="163"/>
      <c r="E129" s="166" t="s">
        <v>54</v>
      </c>
      <c r="F129" s="163">
        <v>2</v>
      </c>
      <c r="G129" s="165">
        <v>2</v>
      </c>
      <c r="H129" s="163">
        <v>599.5</v>
      </c>
      <c r="I129" s="163"/>
      <c r="J129" s="163"/>
      <c r="K129" s="163">
        <v>340</v>
      </c>
      <c r="L129" s="163">
        <v>508.6</v>
      </c>
      <c r="M129" s="163">
        <v>21</v>
      </c>
      <c r="N129" s="168">
        <v>38800</v>
      </c>
      <c r="O129" s="168">
        <v>0</v>
      </c>
      <c r="P129" s="168">
        <v>0</v>
      </c>
      <c r="Q129" s="170">
        <v>38800</v>
      </c>
      <c r="R129" s="163">
        <v>2019</v>
      </c>
    </row>
    <row r="130" spans="1:18" s="9" customFormat="1" x14ac:dyDescent="0.2">
      <c r="A130" s="163">
        <f t="shared" si="2"/>
        <v>121</v>
      </c>
      <c r="B130" s="166" t="s">
        <v>1241</v>
      </c>
      <c r="C130" s="165">
        <v>1958</v>
      </c>
      <c r="D130" s="163">
        <v>1970</v>
      </c>
      <c r="E130" s="166" t="s">
        <v>54</v>
      </c>
      <c r="F130" s="163">
        <v>2</v>
      </c>
      <c r="G130" s="165">
        <v>2</v>
      </c>
      <c r="H130" s="163">
        <v>403.6</v>
      </c>
      <c r="I130" s="163"/>
      <c r="J130" s="163"/>
      <c r="K130" s="163">
        <v>275</v>
      </c>
      <c r="L130" s="163">
        <v>146.6</v>
      </c>
      <c r="M130" s="163">
        <v>8</v>
      </c>
      <c r="N130" s="168">
        <v>26120</v>
      </c>
      <c r="O130" s="168">
        <v>0</v>
      </c>
      <c r="P130" s="168">
        <v>0</v>
      </c>
      <c r="Q130" s="170">
        <v>26120</v>
      </c>
      <c r="R130" s="163">
        <v>2019</v>
      </c>
    </row>
    <row r="131" spans="1:18" s="9" customFormat="1" x14ac:dyDescent="0.2">
      <c r="A131" s="163">
        <f t="shared" si="2"/>
        <v>122</v>
      </c>
      <c r="B131" s="166" t="s">
        <v>1242</v>
      </c>
      <c r="C131" s="165">
        <v>1958</v>
      </c>
      <c r="D131" s="163">
        <v>1969</v>
      </c>
      <c r="E131" s="166" t="s">
        <v>54</v>
      </c>
      <c r="F131" s="163">
        <v>2</v>
      </c>
      <c r="G131" s="165">
        <v>2</v>
      </c>
      <c r="H131" s="163">
        <v>517.6</v>
      </c>
      <c r="I131" s="163"/>
      <c r="J131" s="163"/>
      <c r="K131" s="163">
        <v>353</v>
      </c>
      <c r="L131" s="163">
        <v>521.9</v>
      </c>
      <c r="M131" s="163">
        <v>16</v>
      </c>
      <c r="N131" s="168">
        <v>33500</v>
      </c>
      <c r="O131" s="168">
        <v>0</v>
      </c>
      <c r="P131" s="168">
        <v>0</v>
      </c>
      <c r="Q131" s="170">
        <v>33500</v>
      </c>
      <c r="R131" s="163">
        <v>2019</v>
      </c>
    </row>
    <row r="132" spans="1:18" s="9" customFormat="1" x14ac:dyDescent="0.2">
      <c r="A132" s="163">
        <f t="shared" si="2"/>
        <v>123</v>
      </c>
      <c r="B132" s="166" t="s">
        <v>1243</v>
      </c>
      <c r="C132" s="165">
        <v>1959</v>
      </c>
      <c r="D132" s="163"/>
      <c r="E132" s="166" t="s">
        <v>54</v>
      </c>
      <c r="F132" s="163">
        <v>2</v>
      </c>
      <c r="G132" s="165">
        <v>2</v>
      </c>
      <c r="H132" s="163">
        <v>534</v>
      </c>
      <c r="I132" s="163"/>
      <c r="J132" s="163"/>
      <c r="K132" s="163">
        <v>355</v>
      </c>
      <c r="L132" s="163">
        <v>455.4</v>
      </c>
      <c r="M132" s="163">
        <v>20</v>
      </c>
      <c r="N132" s="168">
        <v>34560</v>
      </c>
      <c r="O132" s="168">
        <v>0</v>
      </c>
      <c r="P132" s="168">
        <v>0</v>
      </c>
      <c r="Q132" s="170">
        <v>34560</v>
      </c>
      <c r="R132" s="163">
        <v>2019</v>
      </c>
    </row>
    <row r="133" spans="1:18" s="9" customFormat="1" x14ac:dyDescent="0.2">
      <c r="A133" s="163">
        <f t="shared" si="2"/>
        <v>124</v>
      </c>
      <c r="B133" s="166" t="s">
        <v>1244</v>
      </c>
      <c r="C133" s="165">
        <v>1932</v>
      </c>
      <c r="D133" s="163">
        <v>1982</v>
      </c>
      <c r="E133" s="166" t="s">
        <v>54</v>
      </c>
      <c r="F133" s="163">
        <v>2</v>
      </c>
      <c r="G133" s="165">
        <v>1</v>
      </c>
      <c r="H133" s="163">
        <v>364.8</v>
      </c>
      <c r="I133" s="163"/>
      <c r="J133" s="163"/>
      <c r="K133" s="163">
        <v>304</v>
      </c>
      <c r="L133" s="163">
        <v>250.9</v>
      </c>
      <c r="M133" s="163">
        <v>8</v>
      </c>
      <c r="N133" s="168">
        <v>23600</v>
      </c>
      <c r="O133" s="168">
        <v>0</v>
      </c>
      <c r="P133" s="168">
        <v>0</v>
      </c>
      <c r="Q133" s="170">
        <v>23600</v>
      </c>
      <c r="R133" s="163">
        <v>2019</v>
      </c>
    </row>
    <row r="134" spans="1:18" s="9" customFormat="1" x14ac:dyDescent="0.2">
      <c r="A134" s="163">
        <f t="shared" si="2"/>
        <v>125</v>
      </c>
      <c r="B134" s="166" t="s">
        <v>1245</v>
      </c>
      <c r="C134" s="165">
        <v>1958</v>
      </c>
      <c r="D134" s="163">
        <v>1974</v>
      </c>
      <c r="E134" s="166" t="s">
        <v>54</v>
      </c>
      <c r="F134" s="163">
        <v>2</v>
      </c>
      <c r="G134" s="165">
        <v>2</v>
      </c>
      <c r="H134" s="163">
        <v>475.8</v>
      </c>
      <c r="I134" s="163"/>
      <c r="J134" s="163"/>
      <c r="K134" s="163">
        <v>315</v>
      </c>
      <c r="L134" s="163">
        <v>221</v>
      </c>
      <c r="M134" s="163">
        <v>13</v>
      </c>
      <c r="N134" s="168">
        <v>30800</v>
      </c>
      <c r="O134" s="168">
        <v>0</v>
      </c>
      <c r="P134" s="168">
        <v>0</v>
      </c>
      <c r="Q134" s="170">
        <v>30800</v>
      </c>
      <c r="R134" s="163">
        <v>2019</v>
      </c>
    </row>
    <row r="135" spans="1:18" s="9" customFormat="1" x14ac:dyDescent="0.2">
      <c r="A135" s="163">
        <f t="shared" si="2"/>
        <v>126</v>
      </c>
      <c r="B135" s="166" t="s">
        <v>1246</v>
      </c>
      <c r="C135" s="165">
        <v>1970</v>
      </c>
      <c r="D135" s="163"/>
      <c r="E135" s="166" t="s">
        <v>54</v>
      </c>
      <c r="F135" s="163">
        <v>2</v>
      </c>
      <c r="G135" s="165">
        <v>3</v>
      </c>
      <c r="H135" s="163">
        <v>609.6</v>
      </c>
      <c r="I135" s="163"/>
      <c r="J135" s="163"/>
      <c r="K135" s="163">
        <v>508</v>
      </c>
      <c r="L135" s="163">
        <v>385.7</v>
      </c>
      <c r="M135" s="163">
        <v>12</v>
      </c>
      <c r="N135" s="168">
        <v>39450</v>
      </c>
      <c r="O135" s="168">
        <v>0</v>
      </c>
      <c r="P135" s="168">
        <v>0</v>
      </c>
      <c r="Q135" s="170">
        <v>39450</v>
      </c>
      <c r="R135" s="163">
        <v>2019</v>
      </c>
    </row>
    <row r="136" spans="1:18" s="9" customFormat="1" x14ac:dyDescent="0.2">
      <c r="A136" s="163">
        <f t="shared" si="2"/>
        <v>127</v>
      </c>
      <c r="B136" s="166" t="s">
        <v>1247</v>
      </c>
      <c r="C136" s="165">
        <v>1932</v>
      </c>
      <c r="D136" s="163"/>
      <c r="E136" s="166" t="s">
        <v>54</v>
      </c>
      <c r="F136" s="163">
        <v>2</v>
      </c>
      <c r="G136" s="165">
        <v>2</v>
      </c>
      <c r="H136" s="163">
        <v>466.1</v>
      </c>
      <c r="I136" s="163"/>
      <c r="J136" s="163"/>
      <c r="K136" s="163">
        <v>300.39999999999998</v>
      </c>
      <c r="L136" s="163">
        <v>414.5</v>
      </c>
      <c r="M136" s="163">
        <v>9</v>
      </c>
      <c r="N136" s="168">
        <v>30170</v>
      </c>
      <c r="O136" s="168">
        <v>0</v>
      </c>
      <c r="P136" s="168">
        <v>0</v>
      </c>
      <c r="Q136" s="170">
        <v>30170</v>
      </c>
      <c r="R136" s="163">
        <v>2019</v>
      </c>
    </row>
    <row r="137" spans="1:18" s="9" customFormat="1" x14ac:dyDescent="0.2">
      <c r="A137" s="163">
        <f t="shared" si="2"/>
        <v>128</v>
      </c>
      <c r="B137" s="166" t="s">
        <v>1248</v>
      </c>
      <c r="C137" s="165">
        <v>1932</v>
      </c>
      <c r="D137" s="163"/>
      <c r="E137" s="166" t="s">
        <v>54</v>
      </c>
      <c r="F137" s="163">
        <v>2</v>
      </c>
      <c r="G137" s="165">
        <v>2</v>
      </c>
      <c r="H137" s="163">
        <v>545.79999999999995</v>
      </c>
      <c r="I137" s="163"/>
      <c r="J137" s="163"/>
      <c r="K137" s="163">
        <v>342.3</v>
      </c>
      <c r="L137" s="163">
        <v>465.01</v>
      </c>
      <c r="M137" s="163">
        <v>16</v>
      </c>
      <c r="N137" s="168">
        <v>35350</v>
      </c>
      <c r="O137" s="168">
        <v>0</v>
      </c>
      <c r="P137" s="168">
        <v>0</v>
      </c>
      <c r="Q137" s="170">
        <v>35350</v>
      </c>
      <c r="R137" s="163">
        <v>2019</v>
      </c>
    </row>
    <row r="138" spans="1:18" s="9" customFormat="1" x14ac:dyDescent="0.2">
      <c r="A138" s="163">
        <f t="shared" si="2"/>
        <v>129</v>
      </c>
      <c r="B138" s="166" t="s">
        <v>1249</v>
      </c>
      <c r="C138" s="165">
        <v>1934</v>
      </c>
      <c r="D138" s="163"/>
      <c r="E138" s="166" t="s">
        <v>54</v>
      </c>
      <c r="F138" s="163">
        <v>2</v>
      </c>
      <c r="G138" s="165">
        <v>2</v>
      </c>
      <c r="H138" s="163">
        <v>463.97</v>
      </c>
      <c r="I138" s="163"/>
      <c r="J138" s="163"/>
      <c r="K138" s="163">
        <v>339</v>
      </c>
      <c r="L138" s="163">
        <v>291.3</v>
      </c>
      <c r="M138" s="163">
        <v>8</v>
      </c>
      <c r="N138" s="168">
        <v>30030</v>
      </c>
      <c r="O138" s="168">
        <v>0</v>
      </c>
      <c r="P138" s="168">
        <v>0</v>
      </c>
      <c r="Q138" s="170">
        <v>30030</v>
      </c>
      <c r="R138" s="163">
        <v>2019</v>
      </c>
    </row>
    <row r="139" spans="1:18" s="9" customFormat="1" x14ac:dyDescent="0.2">
      <c r="A139" s="163">
        <f t="shared" ref="A139:A202" si="3">A138+1</f>
        <v>130</v>
      </c>
      <c r="B139" s="166" t="s">
        <v>1250</v>
      </c>
      <c r="C139" s="165">
        <v>1930</v>
      </c>
      <c r="D139" s="163"/>
      <c r="E139" s="166" t="s">
        <v>54</v>
      </c>
      <c r="F139" s="163">
        <v>2</v>
      </c>
      <c r="G139" s="165">
        <v>2</v>
      </c>
      <c r="H139" s="163">
        <v>612</v>
      </c>
      <c r="I139" s="163"/>
      <c r="J139" s="163"/>
      <c r="K139" s="163">
        <v>475.7</v>
      </c>
      <c r="L139" s="163">
        <v>199.4</v>
      </c>
      <c r="M139" s="163">
        <v>12</v>
      </c>
      <c r="N139" s="168">
        <v>39600</v>
      </c>
      <c r="O139" s="168">
        <v>0</v>
      </c>
      <c r="P139" s="168">
        <v>0</v>
      </c>
      <c r="Q139" s="170">
        <v>39600</v>
      </c>
      <c r="R139" s="163">
        <v>2019</v>
      </c>
    </row>
    <row r="140" spans="1:18" s="9" customFormat="1" x14ac:dyDescent="0.2">
      <c r="A140" s="163">
        <f t="shared" si="3"/>
        <v>131</v>
      </c>
      <c r="B140" s="166" t="s">
        <v>1251</v>
      </c>
      <c r="C140" s="165">
        <v>1938</v>
      </c>
      <c r="D140" s="163"/>
      <c r="E140" s="166" t="s">
        <v>54</v>
      </c>
      <c r="F140" s="163">
        <v>2</v>
      </c>
      <c r="G140" s="165">
        <v>2</v>
      </c>
      <c r="H140" s="163">
        <v>672.1</v>
      </c>
      <c r="I140" s="163"/>
      <c r="J140" s="163"/>
      <c r="K140" s="163">
        <v>383</v>
      </c>
      <c r="L140" s="163">
        <v>571</v>
      </c>
      <c r="M140" s="163">
        <v>16</v>
      </c>
      <c r="N140" s="168">
        <v>43500</v>
      </c>
      <c r="O140" s="168">
        <v>0</v>
      </c>
      <c r="P140" s="168">
        <v>0</v>
      </c>
      <c r="Q140" s="170">
        <v>43500</v>
      </c>
      <c r="R140" s="163">
        <v>2019</v>
      </c>
    </row>
    <row r="141" spans="1:18" s="9" customFormat="1" x14ac:dyDescent="0.2">
      <c r="A141" s="163">
        <f t="shared" si="3"/>
        <v>132</v>
      </c>
      <c r="B141" s="166" t="s">
        <v>1252</v>
      </c>
      <c r="C141" s="165">
        <v>1910</v>
      </c>
      <c r="D141" s="163"/>
      <c r="E141" s="166" t="s">
        <v>54</v>
      </c>
      <c r="F141" s="163">
        <v>2</v>
      </c>
      <c r="G141" s="165">
        <v>1</v>
      </c>
      <c r="H141" s="163">
        <v>314.2</v>
      </c>
      <c r="I141" s="163"/>
      <c r="J141" s="163"/>
      <c r="K141" s="163">
        <v>174</v>
      </c>
      <c r="L141" s="163">
        <v>300.60000000000002</v>
      </c>
      <c r="M141" s="163">
        <v>33</v>
      </c>
      <c r="N141" s="168">
        <v>20340</v>
      </c>
      <c r="O141" s="168">
        <v>0</v>
      </c>
      <c r="P141" s="168">
        <v>0</v>
      </c>
      <c r="Q141" s="170">
        <v>20340</v>
      </c>
      <c r="R141" s="163">
        <v>2019</v>
      </c>
    </row>
    <row r="142" spans="1:18" s="9" customFormat="1" x14ac:dyDescent="0.2">
      <c r="A142" s="163">
        <f t="shared" si="3"/>
        <v>133</v>
      </c>
      <c r="B142" s="166" t="s">
        <v>1253</v>
      </c>
      <c r="C142" s="165">
        <v>1960</v>
      </c>
      <c r="D142" s="163"/>
      <c r="E142" s="166" t="s">
        <v>54</v>
      </c>
      <c r="F142" s="163">
        <v>2</v>
      </c>
      <c r="G142" s="165">
        <v>2</v>
      </c>
      <c r="H142" s="163">
        <v>491</v>
      </c>
      <c r="I142" s="163"/>
      <c r="J142" s="163"/>
      <c r="K142" s="163">
        <v>269.39999999999998</v>
      </c>
      <c r="L142" s="163">
        <v>403.1</v>
      </c>
      <c r="M142" s="163">
        <v>12</v>
      </c>
      <c r="N142" s="168">
        <v>31780</v>
      </c>
      <c r="O142" s="168">
        <v>0</v>
      </c>
      <c r="P142" s="168">
        <v>0</v>
      </c>
      <c r="Q142" s="170">
        <v>31780</v>
      </c>
      <c r="R142" s="163">
        <v>2019</v>
      </c>
    </row>
    <row r="143" spans="1:18" s="9" customFormat="1" x14ac:dyDescent="0.2">
      <c r="A143" s="163">
        <f t="shared" si="3"/>
        <v>134</v>
      </c>
      <c r="B143" s="166" t="s">
        <v>1254</v>
      </c>
      <c r="C143" s="165">
        <v>1930</v>
      </c>
      <c r="D143" s="163"/>
      <c r="E143" s="166" t="s">
        <v>54</v>
      </c>
      <c r="F143" s="163">
        <v>2</v>
      </c>
      <c r="G143" s="165">
        <v>2</v>
      </c>
      <c r="H143" s="163">
        <v>463</v>
      </c>
      <c r="I143" s="163"/>
      <c r="J143" s="163"/>
      <c r="K143" s="163">
        <v>303</v>
      </c>
      <c r="L143" s="163">
        <v>290.8</v>
      </c>
      <c r="M143" s="163">
        <v>12</v>
      </c>
      <c r="N143" s="168">
        <v>35370</v>
      </c>
      <c r="O143" s="168">
        <v>0</v>
      </c>
      <c r="P143" s="168">
        <v>0</v>
      </c>
      <c r="Q143" s="170">
        <v>35370</v>
      </c>
      <c r="R143" s="163">
        <v>2019</v>
      </c>
    </row>
    <row r="144" spans="1:18" s="9" customFormat="1" x14ac:dyDescent="0.2">
      <c r="A144" s="163">
        <f t="shared" si="3"/>
        <v>135</v>
      </c>
      <c r="B144" s="166" t="s">
        <v>1255</v>
      </c>
      <c r="C144" s="165">
        <v>1960</v>
      </c>
      <c r="D144" s="163"/>
      <c r="E144" s="166" t="s">
        <v>54</v>
      </c>
      <c r="F144" s="163">
        <v>2</v>
      </c>
      <c r="G144" s="165">
        <v>2</v>
      </c>
      <c r="H144" s="163">
        <v>474</v>
      </c>
      <c r="I144" s="163"/>
      <c r="J144" s="163"/>
      <c r="K144" s="163">
        <v>341</v>
      </c>
      <c r="L144" s="163">
        <v>262.5</v>
      </c>
      <c r="M144" s="163">
        <v>15</v>
      </c>
      <c r="N144" s="168">
        <v>30680</v>
      </c>
      <c r="O144" s="168">
        <v>0</v>
      </c>
      <c r="P144" s="168">
        <v>0</v>
      </c>
      <c r="Q144" s="170">
        <v>30680</v>
      </c>
      <c r="R144" s="163">
        <v>2019</v>
      </c>
    </row>
    <row r="145" spans="1:18" s="9" customFormat="1" x14ac:dyDescent="0.2">
      <c r="A145" s="163">
        <f t="shared" si="3"/>
        <v>136</v>
      </c>
      <c r="B145" s="166" t="s">
        <v>1256</v>
      </c>
      <c r="C145" s="165">
        <v>1947</v>
      </c>
      <c r="D145" s="163"/>
      <c r="E145" s="166" t="s">
        <v>54</v>
      </c>
      <c r="F145" s="163">
        <v>2</v>
      </c>
      <c r="G145" s="165">
        <v>1</v>
      </c>
      <c r="H145" s="163">
        <v>418.5</v>
      </c>
      <c r="I145" s="163"/>
      <c r="J145" s="163"/>
      <c r="K145" s="163">
        <v>260</v>
      </c>
      <c r="L145" s="163">
        <v>258.8</v>
      </c>
      <c r="M145" s="163">
        <v>9</v>
      </c>
      <c r="N145" s="168">
        <v>27100</v>
      </c>
      <c r="O145" s="168">
        <v>0</v>
      </c>
      <c r="P145" s="168">
        <v>0</v>
      </c>
      <c r="Q145" s="170">
        <v>27100</v>
      </c>
      <c r="R145" s="163">
        <v>2019</v>
      </c>
    </row>
    <row r="146" spans="1:18" s="9" customFormat="1" x14ac:dyDescent="0.2">
      <c r="A146" s="163">
        <f t="shared" si="3"/>
        <v>137</v>
      </c>
      <c r="B146" s="166" t="s">
        <v>1257</v>
      </c>
      <c r="C146" s="165">
        <v>1946</v>
      </c>
      <c r="D146" s="163"/>
      <c r="E146" s="166" t="s">
        <v>54</v>
      </c>
      <c r="F146" s="163">
        <v>2</v>
      </c>
      <c r="G146" s="165">
        <v>2</v>
      </c>
      <c r="H146" s="163">
        <v>489</v>
      </c>
      <c r="I146" s="163"/>
      <c r="J146" s="163"/>
      <c r="K146" s="163">
        <v>334</v>
      </c>
      <c r="L146" s="163">
        <v>365.8</v>
      </c>
      <c r="M146" s="163">
        <v>8</v>
      </c>
      <c r="N146" s="168">
        <v>31650</v>
      </c>
      <c r="O146" s="168">
        <v>0</v>
      </c>
      <c r="P146" s="168">
        <v>0</v>
      </c>
      <c r="Q146" s="170">
        <v>31650</v>
      </c>
      <c r="R146" s="163">
        <v>2019</v>
      </c>
    </row>
    <row r="147" spans="1:18" s="9" customFormat="1" x14ac:dyDescent="0.2">
      <c r="A147" s="163">
        <f t="shared" si="3"/>
        <v>138</v>
      </c>
      <c r="B147" s="166" t="s">
        <v>1258</v>
      </c>
      <c r="C147" s="165">
        <v>1949</v>
      </c>
      <c r="D147" s="163"/>
      <c r="E147" s="166" t="s">
        <v>54</v>
      </c>
      <c r="F147" s="163">
        <v>2</v>
      </c>
      <c r="G147" s="165">
        <v>2</v>
      </c>
      <c r="H147" s="163">
        <v>498.6</v>
      </c>
      <c r="I147" s="163"/>
      <c r="J147" s="163"/>
      <c r="K147" s="163">
        <v>324</v>
      </c>
      <c r="L147" s="163">
        <v>292.39999999999998</v>
      </c>
      <c r="M147" s="163">
        <v>10</v>
      </c>
      <c r="N147" s="168">
        <v>32270</v>
      </c>
      <c r="O147" s="168">
        <v>0</v>
      </c>
      <c r="P147" s="168">
        <v>0</v>
      </c>
      <c r="Q147" s="170">
        <v>32270</v>
      </c>
      <c r="R147" s="163">
        <v>2019</v>
      </c>
    </row>
    <row r="148" spans="1:18" s="9" customFormat="1" x14ac:dyDescent="0.2">
      <c r="A148" s="163">
        <f t="shared" si="3"/>
        <v>139</v>
      </c>
      <c r="B148" s="166" t="s">
        <v>1259</v>
      </c>
      <c r="C148" s="165">
        <v>1960</v>
      </c>
      <c r="D148" s="163"/>
      <c r="E148" s="166" t="s">
        <v>54</v>
      </c>
      <c r="F148" s="163">
        <v>2</v>
      </c>
      <c r="G148" s="165">
        <v>2</v>
      </c>
      <c r="H148" s="163">
        <v>513.29999999999995</v>
      </c>
      <c r="I148" s="163"/>
      <c r="J148" s="163"/>
      <c r="K148" s="163">
        <v>436</v>
      </c>
      <c r="L148" s="163">
        <v>430.3</v>
      </c>
      <c r="M148" s="163">
        <v>16</v>
      </c>
      <c r="N148" s="168">
        <v>33220</v>
      </c>
      <c r="O148" s="168">
        <v>0</v>
      </c>
      <c r="P148" s="168">
        <v>0</v>
      </c>
      <c r="Q148" s="170">
        <v>33220</v>
      </c>
      <c r="R148" s="163">
        <v>2019</v>
      </c>
    </row>
    <row r="149" spans="1:18" s="9" customFormat="1" x14ac:dyDescent="0.2">
      <c r="A149" s="163">
        <f t="shared" si="3"/>
        <v>140</v>
      </c>
      <c r="B149" s="166" t="s">
        <v>1260</v>
      </c>
      <c r="C149" s="165">
        <v>1950</v>
      </c>
      <c r="D149" s="163"/>
      <c r="E149" s="166" t="s">
        <v>54</v>
      </c>
      <c r="F149" s="163">
        <v>2</v>
      </c>
      <c r="G149" s="165">
        <v>2</v>
      </c>
      <c r="H149" s="163">
        <v>379.8</v>
      </c>
      <c r="I149" s="163"/>
      <c r="J149" s="163"/>
      <c r="K149" s="163">
        <v>215.8</v>
      </c>
      <c r="L149" s="163">
        <v>189</v>
      </c>
      <c r="M149" s="163">
        <v>8</v>
      </c>
      <c r="N149" s="168">
        <v>24560</v>
      </c>
      <c r="O149" s="168">
        <v>0</v>
      </c>
      <c r="P149" s="168">
        <v>0</v>
      </c>
      <c r="Q149" s="170">
        <v>24560</v>
      </c>
      <c r="R149" s="163">
        <v>2019</v>
      </c>
    </row>
    <row r="150" spans="1:18" s="9" customFormat="1" x14ac:dyDescent="0.2">
      <c r="A150" s="163">
        <f t="shared" si="3"/>
        <v>141</v>
      </c>
      <c r="B150" s="166" t="s">
        <v>1261</v>
      </c>
      <c r="C150" s="165">
        <v>1927</v>
      </c>
      <c r="D150" s="163">
        <v>1969</v>
      </c>
      <c r="E150" s="166" t="s">
        <v>54</v>
      </c>
      <c r="F150" s="163">
        <v>2</v>
      </c>
      <c r="G150" s="165">
        <v>2</v>
      </c>
      <c r="H150" s="163">
        <v>552.5</v>
      </c>
      <c r="I150" s="163"/>
      <c r="J150" s="163"/>
      <c r="K150" s="163">
        <v>390.5</v>
      </c>
      <c r="L150" s="163">
        <v>276</v>
      </c>
      <c r="M150" s="163">
        <v>9</v>
      </c>
      <c r="N150" s="168">
        <v>35760</v>
      </c>
      <c r="O150" s="168">
        <v>0</v>
      </c>
      <c r="P150" s="168">
        <v>0</v>
      </c>
      <c r="Q150" s="170">
        <v>35760</v>
      </c>
      <c r="R150" s="163">
        <v>2019</v>
      </c>
    </row>
    <row r="151" spans="1:18" s="9" customFormat="1" x14ac:dyDescent="0.2">
      <c r="A151" s="163">
        <f t="shared" si="3"/>
        <v>142</v>
      </c>
      <c r="B151" s="166" t="s">
        <v>1262</v>
      </c>
      <c r="C151" s="165">
        <v>1935</v>
      </c>
      <c r="D151" s="163"/>
      <c r="E151" s="166" t="s">
        <v>54</v>
      </c>
      <c r="F151" s="163">
        <v>2</v>
      </c>
      <c r="G151" s="165">
        <v>2</v>
      </c>
      <c r="H151" s="163">
        <v>557</v>
      </c>
      <c r="I151" s="163"/>
      <c r="J151" s="163"/>
      <c r="K151" s="163">
        <v>555.4</v>
      </c>
      <c r="L151" s="163">
        <v>485</v>
      </c>
      <c r="M151" s="163">
        <v>16</v>
      </c>
      <c r="N151" s="168">
        <v>36050</v>
      </c>
      <c r="O151" s="168">
        <v>0</v>
      </c>
      <c r="P151" s="168">
        <v>0</v>
      </c>
      <c r="Q151" s="170">
        <v>36050</v>
      </c>
      <c r="R151" s="163">
        <v>2019</v>
      </c>
    </row>
    <row r="152" spans="1:18" s="9" customFormat="1" x14ac:dyDescent="0.2">
      <c r="A152" s="163">
        <f t="shared" si="3"/>
        <v>143</v>
      </c>
      <c r="B152" s="166" t="s">
        <v>1263</v>
      </c>
      <c r="C152" s="165">
        <v>1955</v>
      </c>
      <c r="D152" s="163"/>
      <c r="E152" s="166" t="s">
        <v>54</v>
      </c>
      <c r="F152" s="163">
        <v>2</v>
      </c>
      <c r="G152" s="165">
        <v>2</v>
      </c>
      <c r="H152" s="163">
        <v>539.20000000000005</v>
      </c>
      <c r="I152" s="163"/>
      <c r="J152" s="163"/>
      <c r="K152" s="163">
        <v>353</v>
      </c>
      <c r="L152" s="163">
        <v>538.70000000000005</v>
      </c>
      <c r="M152" s="163">
        <v>16</v>
      </c>
      <c r="N152" s="168">
        <v>34900</v>
      </c>
      <c r="O152" s="168">
        <v>0</v>
      </c>
      <c r="P152" s="168">
        <v>0</v>
      </c>
      <c r="Q152" s="170">
        <v>34900</v>
      </c>
      <c r="R152" s="163">
        <v>2019</v>
      </c>
    </row>
    <row r="153" spans="1:18" s="9" customFormat="1" x14ac:dyDescent="0.2">
      <c r="A153" s="163">
        <f t="shared" si="3"/>
        <v>144</v>
      </c>
      <c r="B153" s="166" t="s">
        <v>1264</v>
      </c>
      <c r="C153" s="165">
        <v>1959</v>
      </c>
      <c r="D153" s="163"/>
      <c r="E153" s="166" t="s">
        <v>54</v>
      </c>
      <c r="F153" s="163">
        <v>1</v>
      </c>
      <c r="G153" s="165">
        <v>1</v>
      </c>
      <c r="H153" s="163">
        <v>226.8</v>
      </c>
      <c r="I153" s="163"/>
      <c r="J153" s="163"/>
      <c r="K153" s="163">
        <v>226.8</v>
      </c>
      <c r="L153" s="163">
        <v>169.9</v>
      </c>
      <c r="M153" s="163">
        <v>6</v>
      </c>
      <c r="N153" s="168">
        <v>14680</v>
      </c>
      <c r="O153" s="168">
        <v>0</v>
      </c>
      <c r="P153" s="168">
        <v>0</v>
      </c>
      <c r="Q153" s="170">
        <v>14680</v>
      </c>
      <c r="R153" s="163">
        <v>2019</v>
      </c>
    </row>
    <row r="154" spans="1:18" s="9" customFormat="1" x14ac:dyDescent="0.2">
      <c r="A154" s="163">
        <f t="shared" si="3"/>
        <v>145</v>
      </c>
      <c r="B154" s="166" t="s">
        <v>1265</v>
      </c>
      <c r="C154" s="165">
        <v>1947</v>
      </c>
      <c r="D154" s="163">
        <v>1966</v>
      </c>
      <c r="E154" s="166" t="s">
        <v>54</v>
      </c>
      <c r="F154" s="163">
        <v>2</v>
      </c>
      <c r="G154" s="165">
        <v>2</v>
      </c>
      <c r="H154" s="163">
        <v>381</v>
      </c>
      <c r="I154" s="163"/>
      <c r="J154" s="163"/>
      <c r="K154" s="163">
        <v>240</v>
      </c>
      <c r="L154" s="163">
        <v>339</v>
      </c>
      <c r="M154" s="163">
        <v>11</v>
      </c>
      <c r="N154" s="168">
        <v>24660</v>
      </c>
      <c r="O154" s="168">
        <v>0</v>
      </c>
      <c r="P154" s="168">
        <v>0</v>
      </c>
      <c r="Q154" s="170">
        <v>24660</v>
      </c>
      <c r="R154" s="163">
        <v>2019</v>
      </c>
    </row>
    <row r="155" spans="1:18" s="9" customFormat="1" x14ac:dyDescent="0.2">
      <c r="A155" s="163">
        <f t="shared" si="3"/>
        <v>146</v>
      </c>
      <c r="B155" s="166" t="s">
        <v>1266</v>
      </c>
      <c r="C155" s="165">
        <v>1933</v>
      </c>
      <c r="D155" s="163"/>
      <c r="E155" s="166" t="s">
        <v>54</v>
      </c>
      <c r="F155" s="163">
        <v>1</v>
      </c>
      <c r="G155" s="165">
        <v>2</v>
      </c>
      <c r="H155" s="163">
        <v>534.79999999999995</v>
      </c>
      <c r="I155" s="163"/>
      <c r="J155" s="163"/>
      <c r="K155" s="163">
        <v>379.2</v>
      </c>
      <c r="L155" s="163">
        <v>531.70000000000005</v>
      </c>
      <c r="M155" s="163">
        <v>8</v>
      </c>
      <c r="N155" s="168">
        <v>34600</v>
      </c>
      <c r="O155" s="168">
        <v>0</v>
      </c>
      <c r="P155" s="168">
        <v>0</v>
      </c>
      <c r="Q155" s="170">
        <v>34600</v>
      </c>
      <c r="R155" s="163">
        <v>2019</v>
      </c>
    </row>
    <row r="156" spans="1:18" s="9" customFormat="1" x14ac:dyDescent="0.2">
      <c r="A156" s="163">
        <f t="shared" si="3"/>
        <v>147</v>
      </c>
      <c r="B156" s="166" t="s">
        <v>1267</v>
      </c>
      <c r="C156" s="165">
        <v>1934</v>
      </c>
      <c r="D156" s="163"/>
      <c r="E156" s="166" t="s">
        <v>54</v>
      </c>
      <c r="F156" s="163">
        <v>1</v>
      </c>
      <c r="G156" s="165">
        <v>3</v>
      </c>
      <c r="H156" s="163">
        <v>972</v>
      </c>
      <c r="I156" s="163"/>
      <c r="J156" s="163"/>
      <c r="K156" s="163">
        <v>953</v>
      </c>
      <c r="L156" s="163">
        <v>885.8</v>
      </c>
      <c r="M156" s="163">
        <v>20</v>
      </c>
      <c r="N156" s="168">
        <v>62900</v>
      </c>
      <c r="O156" s="168">
        <v>0</v>
      </c>
      <c r="P156" s="168">
        <v>0</v>
      </c>
      <c r="Q156" s="170">
        <v>62900</v>
      </c>
      <c r="R156" s="163">
        <v>2019</v>
      </c>
    </row>
    <row r="157" spans="1:18" s="9" customFormat="1" x14ac:dyDescent="0.2">
      <c r="A157" s="163">
        <f t="shared" si="3"/>
        <v>148</v>
      </c>
      <c r="B157" s="166" t="s">
        <v>1268</v>
      </c>
      <c r="C157" s="165">
        <v>1958</v>
      </c>
      <c r="D157" s="163"/>
      <c r="E157" s="166" t="s">
        <v>54</v>
      </c>
      <c r="F157" s="163">
        <v>1</v>
      </c>
      <c r="G157" s="165">
        <v>1</v>
      </c>
      <c r="H157" s="163">
        <v>281.76</v>
      </c>
      <c r="I157" s="163"/>
      <c r="J157" s="163"/>
      <c r="K157" s="163">
        <v>234.8</v>
      </c>
      <c r="L157" s="163">
        <v>234.8</v>
      </c>
      <c r="M157" s="163">
        <v>4</v>
      </c>
      <c r="N157" s="168">
        <v>18250</v>
      </c>
      <c r="O157" s="168">
        <v>0</v>
      </c>
      <c r="P157" s="168">
        <v>0</v>
      </c>
      <c r="Q157" s="170">
        <v>18250</v>
      </c>
      <c r="R157" s="163">
        <v>2019</v>
      </c>
    </row>
    <row r="158" spans="1:18" s="9" customFormat="1" x14ac:dyDescent="0.2">
      <c r="A158" s="163">
        <f t="shared" si="3"/>
        <v>149</v>
      </c>
      <c r="B158" s="166" t="s">
        <v>1269</v>
      </c>
      <c r="C158" s="165">
        <v>1932</v>
      </c>
      <c r="D158" s="163"/>
      <c r="E158" s="166" t="s">
        <v>54</v>
      </c>
      <c r="F158" s="163">
        <v>2</v>
      </c>
      <c r="G158" s="165">
        <v>2</v>
      </c>
      <c r="H158" s="163">
        <v>681.84</v>
      </c>
      <c r="I158" s="163"/>
      <c r="J158" s="163"/>
      <c r="K158" s="163">
        <v>616.20000000000005</v>
      </c>
      <c r="L158" s="163">
        <v>387.7</v>
      </c>
      <c r="M158" s="163">
        <v>9</v>
      </c>
      <c r="N158" s="168">
        <v>44150</v>
      </c>
      <c r="O158" s="168">
        <v>0</v>
      </c>
      <c r="P158" s="168">
        <v>0</v>
      </c>
      <c r="Q158" s="170">
        <v>44150</v>
      </c>
      <c r="R158" s="163">
        <v>2019</v>
      </c>
    </row>
    <row r="159" spans="1:18" s="9" customFormat="1" x14ac:dyDescent="0.2">
      <c r="A159" s="163">
        <f t="shared" si="3"/>
        <v>150</v>
      </c>
      <c r="B159" s="166" t="s">
        <v>1270</v>
      </c>
      <c r="C159" s="165">
        <v>1957</v>
      </c>
      <c r="D159" s="163"/>
      <c r="E159" s="166" t="s">
        <v>54</v>
      </c>
      <c r="F159" s="163">
        <v>2</v>
      </c>
      <c r="G159" s="165">
        <v>1</v>
      </c>
      <c r="H159" s="163">
        <v>488.28</v>
      </c>
      <c r="I159" s="163"/>
      <c r="J159" s="163"/>
      <c r="K159" s="163">
        <v>406.9</v>
      </c>
      <c r="L159" s="163">
        <v>247</v>
      </c>
      <c r="M159" s="163">
        <v>9</v>
      </c>
      <c r="N159" s="168">
        <v>31600</v>
      </c>
      <c r="O159" s="168">
        <v>0</v>
      </c>
      <c r="P159" s="168">
        <v>0</v>
      </c>
      <c r="Q159" s="170">
        <v>31600</v>
      </c>
      <c r="R159" s="163">
        <v>2019</v>
      </c>
    </row>
    <row r="160" spans="1:18" s="9" customFormat="1" x14ac:dyDescent="0.2">
      <c r="A160" s="163">
        <f t="shared" si="3"/>
        <v>151</v>
      </c>
      <c r="B160" s="166" t="s">
        <v>1271</v>
      </c>
      <c r="C160" s="165">
        <v>1961</v>
      </c>
      <c r="D160" s="163">
        <v>1981</v>
      </c>
      <c r="E160" s="166" t="s">
        <v>54</v>
      </c>
      <c r="F160" s="163">
        <v>2</v>
      </c>
      <c r="G160" s="165">
        <v>2</v>
      </c>
      <c r="H160" s="163">
        <v>554.70000000000005</v>
      </c>
      <c r="I160" s="163"/>
      <c r="J160" s="163"/>
      <c r="K160" s="163">
        <v>343.5</v>
      </c>
      <c r="L160" s="163">
        <v>400.9</v>
      </c>
      <c r="M160" s="163">
        <v>17</v>
      </c>
      <c r="N160" s="168">
        <v>35900</v>
      </c>
      <c r="O160" s="168">
        <v>0</v>
      </c>
      <c r="P160" s="168">
        <v>0</v>
      </c>
      <c r="Q160" s="170">
        <v>35900</v>
      </c>
      <c r="R160" s="163">
        <v>2019</v>
      </c>
    </row>
    <row r="161" spans="1:18" s="9" customFormat="1" x14ac:dyDescent="0.2">
      <c r="A161" s="163">
        <f t="shared" si="3"/>
        <v>152</v>
      </c>
      <c r="B161" s="166" t="s">
        <v>1272</v>
      </c>
      <c r="C161" s="165">
        <v>1953</v>
      </c>
      <c r="D161" s="163"/>
      <c r="E161" s="166" t="s">
        <v>54</v>
      </c>
      <c r="F161" s="163">
        <v>2</v>
      </c>
      <c r="G161" s="165">
        <v>2</v>
      </c>
      <c r="H161" s="163">
        <v>404.2</v>
      </c>
      <c r="I161" s="163"/>
      <c r="J161" s="163"/>
      <c r="K161" s="163">
        <v>291</v>
      </c>
      <c r="L161" s="163">
        <v>303.3</v>
      </c>
      <c r="M161" s="163">
        <v>8</v>
      </c>
      <c r="N161" s="168">
        <v>26200</v>
      </c>
      <c r="O161" s="168">
        <v>0</v>
      </c>
      <c r="P161" s="168">
        <v>0</v>
      </c>
      <c r="Q161" s="170">
        <v>26200</v>
      </c>
      <c r="R161" s="163">
        <v>2019</v>
      </c>
    </row>
    <row r="162" spans="1:18" s="9" customFormat="1" x14ac:dyDescent="0.2">
      <c r="A162" s="163">
        <f t="shared" si="3"/>
        <v>153</v>
      </c>
      <c r="B162" s="166" t="s">
        <v>1273</v>
      </c>
      <c r="C162" s="165">
        <v>1954</v>
      </c>
      <c r="D162" s="163"/>
      <c r="E162" s="166" t="s">
        <v>54</v>
      </c>
      <c r="F162" s="163">
        <v>0</v>
      </c>
      <c r="G162" s="165">
        <v>2</v>
      </c>
      <c r="H162" s="163">
        <v>583.4</v>
      </c>
      <c r="I162" s="163"/>
      <c r="J162" s="163"/>
      <c r="K162" s="163">
        <v>245</v>
      </c>
      <c r="L162" s="163">
        <v>359.2</v>
      </c>
      <c r="M162" s="163">
        <v>10</v>
      </c>
      <c r="N162" s="168">
        <v>37750</v>
      </c>
      <c r="O162" s="168">
        <v>0</v>
      </c>
      <c r="P162" s="168">
        <v>0</v>
      </c>
      <c r="Q162" s="170">
        <v>37750</v>
      </c>
      <c r="R162" s="163">
        <v>2019</v>
      </c>
    </row>
    <row r="163" spans="1:18" s="9" customFormat="1" x14ac:dyDescent="0.2">
      <c r="A163" s="163">
        <f t="shared" si="3"/>
        <v>154</v>
      </c>
      <c r="B163" s="166" t="s">
        <v>1274</v>
      </c>
      <c r="C163" s="165">
        <v>1964</v>
      </c>
      <c r="D163" s="163">
        <v>1986</v>
      </c>
      <c r="E163" s="166" t="s">
        <v>54</v>
      </c>
      <c r="F163" s="163">
        <v>2</v>
      </c>
      <c r="G163" s="165">
        <v>3</v>
      </c>
      <c r="H163" s="163">
        <v>498.6</v>
      </c>
      <c r="I163" s="163"/>
      <c r="J163" s="163"/>
      <c r="K163" s="163">
        <v>316.7</v>
      </c>
      <c r="L163" s="163">
        <v>317.2</v>
      </c>
      <c r="M163" s="163">
        <v>15</v>
      </c>
      <c r="N163" s="168">
        <v>32270</v>
      </c>
      <c r="O163" s="168">
        <v>0</v>
      </c>
      <c r="P163" s="168">
        <v>0</v>
      </c>
      <c r="Q163" s="170">
        <v>32270</v>
      </c>
      <c r="R163" s="163">
        <v>2019</v>
      </c>
    </row>
    <row r="164" spans="1:18" s="9" customFormat="1" x14ac:dyDescent="0.2">
      <c r="A164" s="163">
        <f t="shared" si="3"/>
        <v>155</v>
      </c>
      <c r="B164" s="166" t="s">
        <v>1275</v>
      </c>
      <c r="C164" s="165">
        <v>1950</v>
      </c>
      <c r="D164" s="163"/>
      <c r="E164" s="166" t="s">
        <v>54</v>
      </c>
      <c r="F164" s="163">
        <v>2</v>
      </c>
      <c r="G164" s="165">
        <v>2</v>
      </c>
      <c r="H164" s="163">
        <v>527.9</v>
      </c>
      <c r="I164" s="163"/>
      <c r="J164" s="163"/>
      <c r="K164" s="163">
        <v>358</v>
      </c>
      <c r="L164" s="163">
        <v>405.2</v>
      </c>
      <c r="M164" s="163">
        <v>16</v>
      </c>
      <c r="N164" s="168">
        <v>34170</v>
      </c>
      <c r="O164" s="168">
        <v>0</v>
      </c>
      <c r="P164" s="168">
        <v>0</v>
      </c>
      <c r="Q164" s="170">
        <v>34170</v>
      </c>
      <c r="R164" s="163">
        <v>2019</v>
      </c>
    </row>
    <row r="165" spans="1:18" s="9" customFormat="1" x14ac:dyDescent="0.2">
      <c r="A165" s="163">
        <f t="shared" si="3"/>
        <v>156</v>
      </c>
      <c r="B165" s="166" t="s">
        <v>1276</v>
      </c>
      <c r="C165" s="165">
        <v>1950</v>
      </c>
      <c r="D165" s="163">
        <v>1970</v>
      </c>
      <c r="E165" s="166" t="s">
        <v>54</v>
      </c>
      <c r="F165" s="163">
        <v>2</v>
      </c>
      <c r="G165" s="165">
        <v>2</v>
      </c>
      <c r="H165" s="163">
        <v>479.1</v>
      </c>
      <c r="I165" s="163"/>
      <c r="J165" s="163"/>
      <c r="K165" s="163">
        <v>326</v>
      </c>
      <c r="L165" s="163">
        <v>210.3</v>
      </c>
      <c r="M165" s="163">
        <v>19</v>
      </c>
      <c r="N165" s="168">
        <v>31000</v>
      </c>
      <c r="O165" s="168">
        <v>0</v>
      </c>
      <c r="P165" s="168">
        <v>0</v>
      </c>
      <c r="Q165" s="170">
        <v>31000</v>
      </c>
      <c r="R165" s="163">
        <v>2019</v>
      </c>
    </row>
    <row r="166" spans="1:18" s="9" customFormat="1" x14ac:dyDescent="0.2">
      <c r="A166" s="163">
        <f t="shared" si="3"/>
        <v>157</v>
      </c>
      <c r="B166" s="166" t="s">
        <v>1277</v>
      </c>
      <c r="C166" s="165">
        <v>1950</v>
      </c>
      <c r="D166" s="163"/>
      <c r="E166" s="166" t="s">
        <v>54</v>
      </c>
      <c r="F166" s="163">
        <v>2</v>
      </c>
      <c r="G166" s="165">
        <v>2</v>
      </c>
      <c r="H166" s="163">
        <v>572</v>
      </c>
      <c r="I166" s="163"/>
      <c r="J166" s="163"/>
      <c r="K166" s="163">
        <v>544</v>
      </c>
      <c r="L166" s="163">
        <v>544</v>
      </c>
      <c r="M166" s="163">
        <v>16</v>
      </c>
      <c r="N166" s="168">
        <v>37020</v>
      </c>
      <c r="O166" s="168">
        <v>0</v>
      </c>
      <c r="P166" s="168">
        <v>0</v>
      </c>
      <c r="Q166" s="170">
        <v>37020</v>
      </c>
      <c r="R166" s="163">
        <v>2019</v>
      </c>
    </row>
    <row r="167" spans="1:18" s="9" customFormat="1" x14ac:dyDescent="0.2">
      <c r="A167" s="163">
        <f t="shared" si="3"/>
        <v>158</v>
      </c>
      <c r="B167" s="166" t="s">
        <v>1278</v>
      </c>
      <c r="C167" s="165">
        <v>1950</v>
      </c>
      <c r="D167" s="163"/>
      <c r="E167" s="166" t="s">
        <v>54</v>
      </c>
      <c r="F167" s="163">
        <v>2</v>
      </c>
      <c r="G167" s="165">
        <v>2</v>
      </c>
      <c r="H167" s="163">
        <v>523.16999999999996</v>
      </c>
      <c r="I167" s="163"/>
      <c r="J167" s="163"/>
      <c r="K167" s="163">
        <v>350</v>
      </c>
      <c r="L167" s="163">
        <v>412.4</v>
      </c>
      <c r="M167" s="163">
        <v>12</v>
      </c>
      <c r="N167" s="168">
        <v>33860</v>
      </c>
      <c r="O167" s="168">
        <v>0</v>
      </c>
      <c r="P167" s="168">
        <v>0</v>
      </c>
      <c r="Q167" s="170">
        <v>33860</v>
      </c>
      <c r="R167" s="163">
        <v>2019</v>
      </c>
    </row>
    <row r="168" spans="1:18" s="9" customFormat="1" x14ac:dyDescent="0.2">
      <c r="A168" s="163">
        <f t="shared" si="3"/>
        <v>159</v>
      </c>
      <c r="B168" s="166" t="s">
        <v>1279</v>
      </c>
      <c r="C168" s="165">
        <v>1959</v>
      </c>
      <c r="D168" s="163"/>
      <c r="E168" s="166" t="s">
        <v>54</v>
      </c>
      <c r="F168" s="163">
        <v>2</v>
      </c>
      <c r="G168" s="165">
        <v>2</v>
      </c>
      <c r="H168" s="163">
        <v>683</v>
      </c>
      <c r="I168" s="163"/>
      <c r="J168" s="163"/>
      <c r="K168" s="163">
        <v>612</v>
      </c>
      <c r="L168" s="163">
        <v>608.9</v>
      </c>
      <c r="M168" s="163">
        <v>16</v>
      </c>
      <c r="N168" s="168">
        <v>44200</v>
      </c>
      <c r="O168" s="168">
        <v>0</v>
      </c>
      <c r="P168" s="168">
        <v>0</v>
      </c>
      <c r="Q168" s="170">
        <v>44200</v>
      </c>
      <c r="R168" s="163">
        <v>2019</v>
      </c>
    </row>
    <row r="169" spans="1:18" s="9" customFormat="1" x14ac:dyDescent="0.2">
      <c r="A169" s="163">
        <f t="shared" si="3"/>
        <v>160</v>
      </c>
      <c r="B169" s="166" t="s">
        <v>1280</v>
      </c>
      <c r="C169" s="165">
        <v>1949</v>
      </c>
      <c r="D169" s="163"/>
      <c r="E169" s="166" t="s">
        <v>54</v>
      </c>
      <c r="F169" s="163">
        <v>2</v>
      </c>
      <c r="G169" s="165">
        <v>2</v>
      </c>
      <c r="H169" s="163">
        <v>427.7</v>
      </c>
      <c r="I169" s="163"/>
      <c r="J169" s="163"/>
      <c r="K169" s="163">
        <v>264</v>
      </c>
      <c r="L169" s="163">
        <v>377.1</v>
      </c>
      <c r="M169" s="163">
        <v>8</v>
      </c>
      <c r="N169" s="168">
        <v>27680</v>
      </c>
      <c r="O169" s="168">
        <v>0</v>
      </c>
      <c r="P169" s="168">
        <v>0</v>
      </c>
      <c r="Q169" s="170">
        <v>27680</v>
      </c>
      <c r="R169" s="163">
        <v>2019</v>
      </c>
    </row>
    <row r="170" spans="1:18" s="9" customFormat="1" x14ac:dyDescent="0.2">
      <c r="A170" s="163">
        <f t="shared" si="3"/>
        <v>161</v>
      </c>
      <c r="B170" s="166" t="s">
        <v>1281</v>
      </c>
      <c r="C170" s="165">
        <v>1958</v>
      </c>
      <c r="D170" s="163"/>
      <c r="E170" s="166" t="s">
        <v>54</v>
      </c>
      <c r="F170" s="163">
        <v>1</v>
      </c>
      <c r="G170" s="165">
        <v>2</v>
      </c>
      <c r="H170" s="163">
        <v>532.6</v>
      </c>
      <c r="I170" s="163"/>
      <c r="J170" s="163"/>
      <c r="K170" s="163">
        <v>353</v>
      </c>
      <c r="L170" s="163">
        <v>350.8</v>
      </c>
      <c r="M170" s="163">
        <v>6</v>
      </c>
      <c r="N170" s="168">
        <v>34470</v>
      </c>
      <c r="O170" s="168">
        <v>0</v>
      </c>
      <c r="P170" s="168">
        <v>0</v>
      </c>
      <c r="Q170" s="170">
        <v>34470</v>
      </c>
      <c r="R170" s="163">
        <v>2019</v>
      </c>
    </row>
    <row r="171" spans="1:18" s="9" customFormat="1" x14ac:dyDescent="0.2">
      <c r="A171" s="163">
        <f t="shared" si="3"/>
        <v>162</v>
      </c>
      <c r="B171" s="166" t="s">
        <v>1282</v>
      </c>
      <c r="C171" s="165">
        <v>1956</v>
      </c>
      <c r="D171" s="163"/>
      <c r="E171" s="166" t="s">
        <v>54</v>
      </c>
      <c r="F171" s="163">
        <v>2</v>
      </c>
      <c r="G171" s="165">
        <v>2</v>
      </c>
      <c r="H171" s="163">
        <v>460</v>
      </c>
      <c r="I171" s="163"/>
      <c r="J171" s="163"/>
      <c r="K171" s="163">
        <v>383</v>
      </c>
      <c r="L171" s="163">
        <v>190.9</v>
      </c>
      <c r="M171" s="163">
        <v>8</v>
      </c>
      <c r="N171" s="168">
        <v>29780</v>
      </c>
      <c r="O171" s="168">
        <v>0</v>
      </c>
      <c r="P171" s="168">
        <v>0</v>
      </c>
      <c r="Q171" s="170">
        <v>29780</v>
      </c>
      <c r="R171" s="163">
        <v>2019</v>
      </c>
    </row>
    <row r="172" spans="1:18" s="9" customFormat="1" x14ac:dyDescent="0.2">
      <c r="A172" s="163">
        <f t="shared" si="3"/>
        <v>163</v>
      </c>
      <c r="B172" s="166" t="s">
        <v>1283</v>
      </c>
      <c r="C172" s="165">
        <v>1948</v>
      </c>
      <c r="D172" s="163"/>
      <c r="E172" s="166" t="s">
        <v>54</v>
      </c>
      <c r="F172" s="163">
        <v>2</v>
      </c>
      <c r="G172" s="165">
        <v>1</v>
      </c>
      <c r="H172" s="163">
        <v>430.6</v>
      </c>
      <c r="I172" s="163"/>
      <c r="J172" s="163"/>
      <c r="K172" s="163">
        <v>276</v>
      </c>
      <c r="L172" s="163">
        <v>377.2</v>
      </c>
      <c r="M172" s="163">
        <v>8</v>
      </c>
      <c r="N172" s="168">
        <v>27870</v>
      </c>
      <c r="O172" s="168">
        <v>0</v>
      </c>
      <c r="P172" s="168">
        <v>0</v>
      </c>
      <c r="Q172" s="170">
        <v>27870</v>
      </c>
      <c r="R172" s="163">
        <v>2019</v>
      </c>
    </row>
    <row r="173" spans="1:18" s="9" customFormat="1" x14ac:dyDescent="0.2">
      <c r="A173" s="163">
        <f t="shared" si="3"/>
        <v>164</v>
      </c>
      <c r="B173" s="166" t="s">
        <v>1284</v>
      </c>
      <c r="C173" s="165">
        <v>1952</v>
      </c>
      <c r="D173" s="163"/>
      <c r="E173" s="166" t="s">
        <v>54</v>
      </c>
      <c r="F173" s="163">
        <v>2</v>
      </c>
      <c r="G173" s="165">
        <v>1</v>
      </c>
      <c r="H173" s="163">
        <v>430.1</v>
      </c>
      <c r="I173" s="163"/>
      <c r="J173" s="163"/>
      <c r="K173" s="163">
        <v>266</v>
      </c>
      <c r="L173" s="163">
        <v>346.9</v>
      </c>
      <c r="M173" s="163">
        <v>9</v>
      </c>
      <c r="N173" s="168">
        <v>27850</v>
      </c>
      <c r="O173" s="168">
        <v>0</v>
      </c>
      <c r="P173" s="168">
        <v>0</v>
      </c>
      <c r="Q173" s="170">
        <v>27850</v>
      </c>
      <c r="R173" s="163">
        <v>2019</v>
      </c>
    </row>
    <row r="174" spans="1:18" s="9" customFormat="1" x14ac:dyDescent="0.2">
      <c r="A174" s="163">
        <f t="shared" si="3"/>
        <v>165</v>
      </c>
      <c r="B174" s="166" t="s">
        <v>1285</v>
      </c>
      <c r="C174" s="165">
        <v>1957</v>
      </c>
      <c r="D174" s="163"/>
      <c r="E174" s="166" t="s">
        <v>54</v>
      </c>
      <c r="F174" s="163">
        <v>2</v>
      </c>
      <c r="G174" s="165">
        <v>1</v>
      </c>
      <c r="H174" s="163">
        <v>404.49</v>
      </c>
      <c r="I174" s="163"/>
      <c r="J174" s="163"/>
      <c r="K174" s="163">
        <v>266</v>
      </c>
      <c r="L174" s="163">
        <v>249.7</v>
      </c>
      <c r="M174" s="163">
        <v>8</v>
      </c>
      <c r="N174" s="168">
        <v>26180</v>
      </c>
      <c r="O174" s="168">
        <v>0</v>
      </c>
      <c r="P174" s="168">
        <v>0</v>
      </c>
      <c r="Q174" s="170">
        <v>26180</v>
      </c>
      <c r="R174" s="163">
        <v>2019</v>
      </c>
    </row>
    <row r="175" spans="1:18" s="9" customFormat="1" x14ac:dyDescent="0.2">
      <c r="A175" s="163">
        <f t="shared" si="3"/>
        <v>166</v>
      </c>
      <c r="B175" s="166" t="s">
        <v>1286</v>
      </c>
      <c r="C175" s="165">
        <v>1957</v>
      </c>
      <c r="D175" s="163"/>
      <c r="E175" s="166" t="s">
        <v>54</v>
      </c>
      <c r="F175" s="163">
        <v>2</v>
      </c>
      <c r="G175" s="165">
        <v>1</v>
      </c>
      <c r="H175" s="163">
        <v>397.1</v>
      </c>
      <c r="I175" s="163"/>
      <c r="J175" s="163"/>
      <c r="K175" s="163">
        <v>262</v>
      </c>
      <c r="L175" s="163">
        <v>352.7</v>
      </c>
      <c r="M175" s="163">
        <v>16</v>
      </c>
      <c r="N175" s="168">
        <v>25700</v>
      </c>
      <c r="O175" s="168">
        <v>0</v>
      </c>
      <c r="P175" s="168">
        <v>0</v>
      </c>
      <c r="Q175" s="170">
        <v>25700</v>
      </c>
      <c r="R175" s="163">
        <v>2019</v>
      </c>
    </row>
    <row r="176" spans="1:18" s="9" customFormat="1" x14ac:dyDescent="0.2">
      <c r="A176" s="163">
        <f t="shared" si="3"/>
        <v>167</v>
      </c>
      <c r="B176" s="166" t="s">
        <v>1287</v>
      </c>
      <c r="C176" s="165">
        <v>1957</v>
      </c>
      <c r="D176" s="163"/>
      <c r="E176" s="166" t="s">
        <v>54</v>
      </c>
      <c r="F176" s="163">
        <v>2</v>
      </c>
      <c r="G176" s="165">
        <v>1</v>
      </c>
      <c r="H176" s="163">
        <v>407.4</v>
      </c>
      <c r="I176" s="163"/>
      <c r="J176" s="163"/>
      <c r="K176" s="163">
        <v>270</v>
      </c>
      <c r="L176" s="163">
        <v>251.1</v>
      </c>
      <c r="M176" s="163">
        <v>8</v>
      </c>
      <c r="N176" s="168">
        <v>26370</v>
      </c>
      <c r="O176" s="168">
        <v>0</v>
      </c>
      <c r="P176" s="168">
        <v>0</v>
      </c>
      <c r="Q176" s="170">
        <v>26370</v>
      </c>
      <c r="R176" s="163">
        <v>2019</v>
      </c>
    </row>
    <row r="177" spans="1:18" s="9" customFormat="1" x14ac:dyDescent="0.2">
      <c r="A177" s="163">
        <f t="shared" si="3"/>
        <v>168</v>
      </c>
      <c r="B177" s="166" t="s">
        <v>1288</v>
      </c>
      <c r="C177" s="165">
        <v>1957</v>
      </c>
      <c r="D177" s="163"/>
      <c r="E177" s="166" t="s">
        <v>54</v>
      </c>
      <c r="F177" s="163">
        <v>2</v>
      </c>
      <c r="G177" s="165">
        <v>1</v>
      </c>
      <c r="H177" s="163">
        <v>535</v>
      </c>
      <c r="I177" s="163"/>
      <c r="J177" s="163"/>
      <c r="K177" s="163">
        <v>445.79</v>
      </c>
      <c r="L177" s="163">
        <v>386</v>
      </c>
      <c r="M177" s="163">
        <v>10</v>
      </c>
      <c r="N177" s="168">
        <v>34650</v>
      </c>
      <c r="O177" s="168">
        <v>0</v>
      </c>
      <c r="P177" s="168">
        <v>0</v>
      </c>
      <c r="Q177" s="170">
        <v>34650</v>
      </c>
      <c r="R177" s="163">
        <v>2019</v>
      </c>
    </row>
    <row r="178" spans="1:18" s="9" customFormat="1" x14ac:dyDescent="0.2">
      <c r="A178" s="163">
        <f t="shared" si="3"/>
        <v>169</v>
      </c>
      <c r="B178" s="166" t="s">
        <v>1289</v>
      </c>
      <c r="C178" s="165">
        <v>1957</v>
      </c>
      <c r="D178" s="163"/>
      <c r="E178" s="166" t="s">
        <v>54</v>
      </c>
      <c r="F178" s="163">
        <v>2</v>
      </c>
      <c r="G178" s="165">
        <v>1</v>
      </c>
      <c r="H178" s="163">
        <v>428.9</v>
      </c>
      <c r="I178" s="163"/>
      <c r="J178" s="163"/>
      <c r="K178" s="163">
        <v>275</v>
      </c>
      <c r="L178" s="163">
        <v>326.39999999999998</v>
      </c>
      <c r="M178" s="163">
        <v>8</v>
      </c>
      <c r="N178" s="168">
        <v>27760</v>
      </c>
      <c r="O178" s="168">
        <v>0</v>
      </c>
      <c r="P178" s="168">
        <v>0</v>
      </c>
      <c r="Q178" s="170">
        <v>27760</v>
      </c>
      <c r="R178" s="163">
        <v>2019</v>
      </c>
    </row>
    <row r="179" spans="1:18" s="9" customFormat="1" ht="22.5" x14ac:dyDescent="0.2">
      <c r="A179" s="163">
        <f t="shared" si="3"/>
        <v>170</v>
      </c>
      <c r="B179" s="166" t="s">
        <v>1290</v>
      </c>
      <c r="C179" s="165">
        <v>1954</v>
      </c>
      <c r="D179" s="163"/>
      <c r="E179" s="166" t="s">
        <v>116</v>
      </c>
      <c r="F179" s="163">
        <v>2</v>
      </c>
      <c r="G179" s="165">
        <v>1</v>
      </c>
      <c r="H179" s="163">
        <v>403</v>
      </c>
      <c r="I179" s="163"/>
      <c r="J179" s="163"/>
      <c r="K179" s="163">
        <v>250</v>
      </c>
      <c r="L179" s="163">
        <v>184.3</v>
      </c>
      <c r="M179" s="163">
        <v>9</v>
      </c>
      <c r="N179" s="168">
        <v>26100</v>
      </c>
      <c r="O179" s="168">
        <v>0</v>
      </c>
      <c r="P179" s="168">
        <v>0</v>
      </c>
      <c r="Q179" s="170">
        <v>26100</v>
      </c>
      <c r="R179" s="163">
        <v>2019</v>
      </c>
    </row>
    <row r="180" spans="1:18" s="9" customFormat="1" ht="22.5" x14ac:dyDescent="0.2">
      <c r="A180" s="163">
        <f t="shared" si="3"/>
        <v>171</v>
      </c>
      <c r="B180" s="166" t="s">
        <v>1291</v>
      </c>
      <c r="C180" s="165">
        <v>1954</v>
      </c>
      <c r="D180" s="163"/>
      <c r="E180" s="166" t="s">
        <v>116</v>
      </c>
      <c r="F180" s="163">
        <v>2</v>
      </c>
      <c r="G180" s="165">
        <v>1</v>
      </c>
      <c r="H180" s="163">
        <v>402.87</v>
      </c>
      <c r="I180" s="163"/>
      <c r="J180" s="163"/>
      <c r="K180" s="163">
        <v>251</v>
      </c>
      <c r="L180" s="163">
        <v>245.97</v>
      </c>
      <c r="M180" s="163">
        <v>9</v>
      </c>
      <c r="N180" s="168">
        <v>26080</v>
      </c>
      <c r="O180" s="168">
        <v>0</v>
      </c>
      <c r="P180" s="168">
        <v>0</v>
      </c>
      <c r="Q180" s="170">
        <v>26080</v>
      </c>
      <c r="R180" s="163">
        <v>2019</v>
      </c>
    </row>
    <row r="181" spans="1:18" s="9" customFormat="1" ht="22.5" x14ac:dyDescent="0.2">
      <c r="A181" s="163">
        <f t="shared" si="3"/>
        <v>172</v>
      </c>
      <c r="B181" s="166" t="s">
        <v>1292</v>
      </c>
      <c r="C181" s="165">
        <v>1954</v>
      </c>
      <c r="D181" s="163"/>
      <c r="E181" s="166" t="s">
        <v>116</v>
      </c>
      <c r="F181" s="163">
        <v>2</v>
      </c>
      <c r="G181" s="165">
        <v>1</v>
      </c>
      <c r="H181" s="163">
        <v>406.6</v>
      </c>
      <c r="I181" s="163"/>
      <c r="J181" s="163"/>
      <c r="K181" s="163">
        <v>251</v>
      </c>
      <c r="L181" s="163">
        <v>325.58999999999997</v>
      </c>
      <c r="M181" s="163">
        <v>9</v>
      </c>
      <c r="N181" s="168">
        <v>26315</v>
      </c>
      <c r="O181" s="168">
        <v>0</v>
      </c>
      <c r="P181" s="168">
        <v>0</v>
      </c>
      <c r="Q181" s="170">
        <v>26315</v>
      </c>
      <c r="R181" s="163">
        <v>2019</v>
      </c>
    </row>
    <row r="182" spans="1:18" s="9" customFormat="1" x14ac:dyDescent="0.2">
      <c r="A182" s="163">
        <f t="shared" si="3"/>
        <v>173</v>
      </c>
      <c r="B182" s="166" t="s">
        <v>1293</v>
      </c>
      <c r="C182" s="165">
        <v>1962</v>
      </c>
      <c r="D182" s="163"/>
      <c r="E182" s="166" t="s">
        <v>54</v>
      </c>
      <c r="F182" s="163">
        <v>2</v>
      </c>
      <c r="G182" s="165">
        <v>2</v>
      </c>
      <c r="H182" s="163">
        <v>927.3</v>
      </c>
      <c r="I182" s="163"/>
      <c r="J182" s="163"/>
      <c r="K182" s="163">
        <v>789</v>
      </c>
      <c r="L182" s="163">
        <v>921.3</v>
      </c>
      <c r="M182" s="163">
        <v>22</v>
      </c>
      <c r="N182" s="168">
        <v>60015</v>
      </c>
      <c r="O182" s="168">
        <v>0</v>
      </c>
      <c r="P182" s="168">
        <v>0</v>
      </c>
      <c r="Q182" s="170">
        <v>60015</v>
      </c>
      <c r="R182" s="163">
        <v>2019</v>
      </c>
    </row>
    <row r="183" spans="1:18" s="9" customFormat="1" x14ac:dyDescent="0.2">
      <c r="A183" s="163">
        <f t="shared" si="3"/>
        <v>174</v>
      </c>
      <c r="B183" s="166" t="s">
        <v>1294</v>
      </c>
      <c r="C183" s="165">
        <v>1950</v>
      </c>
      <c r="D183" s="163"/>
      <c r="E183" s="166" t="s">
        <v>54</v>
      </c>
      <c r="F183" s="163">
        <v>2</v>
      </c>
      <c r="G183" s="165">
        <v>2</v>
      </c>
      <c r="H183" s="163">
        <v>482.1</v>
      </c>
      <c r="I183" s="163"/>
      <c r="J183" s="163"/>
      <c r="K183" s="163">
        <v>317</v>
      </c>
      <c r="L183" s="163">
        <v>291.60000000000002</v>
      </c>
      <c r="M183" s="163">
        <v>8</v>
      </c>
      <c r="N183" s="168">
        <v>31200</v>
      </c>
      <c r="O183" s="168">
        <v>0</v>
      </c>
      <c r="P183" s="168">
        <v>0</v>
      </c>
      <c r="Q183" s="170">
        <v>31200</v>
      </c>
      <c r="R183" s="163">
        <v>2019</v>
      </c>
    </row>
    <row r="184" spans="1:18" s="9" customFormat="1" x14ac:dyDescent="0.2">
      <c r="A184" s="163">
        <f t="shared" si="3"/>
        <v>175</v>
      </c>
      <c r="B184" s="166" t="s">
        <v>1295</v>
      </c>
      <c r="C184" s="165">
        <v>1951</v>
      </c>
      <c r="D184" s="163"/>
      <c r="E184" s="166" t="s">
        <v>54</v>
      </c>
      <c r="F184" s="163">
        <v>2</v>
      </c>
      <c r="G184" s="165">
        <v>2</v>
      </c>
      <c r="H184" s="163">
        <v>588.84</v>
      </c>
      <c r="I184" s="163"/>
      <c r="J184" s="163"/>
      <c r="K184" s="163">
        <v>490.7</v>
      </c>
      <c r="L184" s="163">
        <v>290.5</v>
      </c>
      <c r="M184" s="163">
        <v>9</v>
      </c>
      <c r="N184" s="168">
        <v>38100</v>
      </c>
      <c r="O184" s="168">
        <v>0</v>
      </c>
      <c r="P184" s="168">
        <v>0</v>
      </c>
      <c r="Q184" s="170">
        <v>38100</v>
      </c>
      <c r="R184" s="163">
        <v>2019</v>
      </c>
    </row>
    <row r="185" spans="1:18" s="9" customFormat="1" x14ac:dyDescent="0.2">
      <c r="A185" s="163">
        <f t="shared" si="3"/>
        <v>176</v>
      </c>
      <c r="B185" s="166" t="s">
        <v>1296</v>
      </c>
      <c r="C185" s="165">
        <v>1953</v>
      </c>
      <c r="D185" s="163"/>
      <c r="E185" s="166" t="s">
        <v>54</v>
      </c>
      <c r="F185" s="163">
        <v>2</v>
      </c>
      <c r="G185" s="165">
        <v>2</v>
      </c>
      <c r="H185" s="163">
        <v>627.84</v>
      </c>
      <c r="I185" s="163"/>
      <c r="J185" s="163"/>
      <c r="K185" s="163">
        <v>523.20000000000005</v>
      </c>
      <c r="L185" s="163">
        <v>448.5</v>
      </c>
      <c r="M185" s="163">
        <v>10</v>
      </c>
      <c r="N185" s="168">
        <v>40650</v>
      </c>
      <c r="O185" s="168">
        <v>0</v>
      </c>
      <c r="P185" s="168">
        <v>0</v>
      </c>
      <c r="Q185" s="170">
        <v>40650</v>
      </c>
      <c r="R185" s="163">
        <v>2019</v>
      </c>
    </row>
    <row r="186" spans="1:18" s="9" customFormat="1" x14ac:dyDescent="0.2">
      <c r="A186" s="163">
        <f t="shared" si="3"/>
        <v>177</v>
      </c>
      <c r="B186" s="166" t="s">
        <v>1297</v>
      </c>
      <c r="C186" s="165">
        <v>1938</v>
      </c>
      <c r="D186" s="163"/>
      <c r="E186" s="166" t="s">
        <v>54</v>
      </c>
      <c r="F186" s="163">
        <v>2</v>
      </c>
      <c r="G186" s="165">
        <v>1</v>
      </c>
      <c r="H186" s="163">
        <v>324.89999999999998</v>
      </c>
      <c r="I186" s="163"/>
      <c r="J186" s="163"/>
      <c r="K186" s="163">
        <v>289.7</v>
      </c>
      <c r="L186" s="163">
        <v>291.2</v>
      </c>
      <c r="M186" s="163">
        <v>8</v>
      </c>
      <c r="N186" s="168">
        <v>21030</v>
      </c>
      <c r="O186" s="168">
        <v>0</v>
      </c>
      <c r="P186" s="168">
        <v>0</v>
      </c>
      <c r="Q186" s="170">
        <v>21030</v>
      </c>
      <c r="R186" s="163">
        <v>2019</v>
      </c>
    </row>
    <row r="187" spans="1:18" s="9" customFormat="1" x14ac:dyDescent="0.2">
      <c r="A187" s="163">
        <f t="shared" si="3"/>
        <v>178</v>
      </c>
      <c r="B187" s="166" t="s">
        <v>1298</v>
      </c>
      <c r="C187" s="165">
        <v>1945</v>
      </c>
      <c r="D187" s="163"/>
      <c r="E187" s="166" t="s">
        <v>54</v>
      </c>
      <c r="F187" s="163">
        <v>2</v>
      </c>
      <c r="G187" s="165">
        <v>2</v>
      </c>
      <c r="H187" s="163">
        <v>492</v>
      </c>
      <c r="I187" s="163"/>
      <c r="J187" s="163"/>
      <c r="K187" s="163">
        <v>409.9</v>
      </c>
      <c r="L187" s="163">
        <v>360.3</v>
      </c>
      <c r="M187" s="163">
        <v>15</v>
      </c>
      <c r="N187" s="168">
        <v>31850</v>
      </c>
      <c r="O187" s="168">
        <v>0</v>
      </c>
      <c r="P187" s="168">
        <v>0</v>
      </c>
      <c r="Q187" s="170">
        <v>31850</v>
      </c>
      <c r="R187" s="163">
        <v>2019</v>
      </c>
    </row>
    <row r="188" spans="1:18" s="9" customFormat="1" x14ac:dyDescent="0.2">
      <c r="A188" s="163">
        <f t="shared" si="3"/>
        <v>179</v>
      </c>
      <c r="B188" s="166" t="s">
        <v>1299</v>
      </c>
      <c r="C188" s="165">
        <v>1931</v>
      </c>
      <c r="D188" s="163"/>
      <c r="E188" s="166" t="s">
        <v>54</v>
      </c>
      <c r="F188" s="163">
        <v>2</v>
      </c>
      <c r="G188" s="165">
        <v>2</v>
      </c>
      <c r="H188" s="163">
        <v>673</v>
      </c>
      <c r="I188" s="163"/>
      <c r="J188" s="163"/>
      <c r="K188" s="163">
        <v>561.1</v>
      </c>
      <c r="L188" s="163">
        <v>435.9</v>
      </c>
      <c r="M188" s="163">
        <v>12</v>
      </c>
      <c r="N188" s="168">
        <v>43560</v>
      </c>
      <c r="O188" s="168">
        <v>0</v>
      </c>
      <c r="P188" s="168">
        <v>0</v>
      </c>
      <c r="Q188" s="170">
        <v>43560</v>
      </c>
      <c r="R188" s="163">
        <v>2019</v>
      </c>
    </row>
    <row r="189" spans="1:18" s="9" customFormat="1" x14ac:dyDescent="0.2">
      <c r="A189" s="163">
        <f t="shared" si="3"/>
        <v>180</v>
      </c>
      <c r="B189" s="166" t="s">
        <v>1300</v>
      </c>
      <c r="C189" s="165">
        <v>1935</v>
      </c>
      <c r="D189" s="163"/>
      <c r="E189" s="166" t="s">
        <v>54</v>
      </c>
      <c r="F189" s="163">
        <v>2</v>
      </c>
      <c r="G189" s="165">
        <v>2</v>
      </c>
      <c r="H189" s="163">
        <v>481.2</v>
      </c>
      <c r="I189" s="163"/>
      <c r="J189" s="163"/>
      <c r="K189" s="163">
        <v>314.60000000000002</v>
      </c>
      <c r="L189" s="163">
        <v>343</v>
      </c>
      <c r="M189" s="163">
        <v>12</v>
      </c>
      <c r="N189" s="168">
        <v>31150</v>
      </c>
      <c r="O189" s="168">
        <v>0</v>
      </c>
      <c r="P189" s="168">
        <v>0</v>
      </c>
      <c r="Q189" s="170">
        <v>31150</v>
      </c>
      <c r="R189" s="163">
        <v>2019</v>
      </c>
    </row>
    <row r="190" spans="1:18" s="9" customFormat="1" x14ac:dyDescent="0.2">
      <c r="A190" s="163">
        <f t="shared" si="3"/>
        <v>181</v>
      </c>
      <c r="B190" s="166" t="s">
        <v>1301</v>
      </c>
      <c r="C190" s="165">
        <v>1958</v>
      </c>
      <c r="D190" s="163"/>
      <c r="E190" s="166" t="s">
        <v>54</v>
      </c>
      <c r="F190" s="163">
        <v>2</v>
      </c>
      <c r="G190" s="165">
        <v>2</v>
      </c>
      <c r="H190" s="163">
        <v>405</v>
      </c>
      <c r="I190" s="163"/>
      <c r="J190" s="163"/>
      <c r="K190" s="163">
        <v>264</v>
      </c>
      <c r="L190" s="163">
        <v>109.6</v>
      </c>
      <c r="M190" s="163">
        <v>10</v>
      </c>
      <c r="N190" s="168">
        <v>26200</v>
      </c>
      <c r="O190" s="168">
        <v>0</v>
      </c>
      <c r="P190" s="168">
        <v>0</v>
      </c>
      <c r="Q190" s="170">
        <v>26200</v>
      </c>
      <c r="R190" s="163">
        <v>2019</v>
      </c>
    </row>
    <row r="191" spans="1:18" s="9" customFormat="1" x14ac:dyDescent="0.2">
      <c r="A191" s="163">
        <f t="shared" si="3"/>
        <v>182</v>
      </c>
      <c r="B191" s="166" t="s">
        <v>1302</v>
      </c>
      <c r="C191" s="165">
        <v>1915</v>
      </c>
      <c r="D191" s="163"/>
      <c r="E191" s="166" t="s">
        <v>54</v>
      </c>
      <c r="F191" s="163">
        <v>1</v>
      </c>
      <c r="G191" s="165">
        <v>3</v>
      </c>
      <c r="H191" s="163">
        <v>268.89999999999998</v>
      </c>
      <c r="I191" s="163"/>
      <c r="J191" s="163"/>
      <c r="K191" s="163">
        <v>194.5</v>
      </c>
      <c r="L191" s="163">
        <v>233.9</v>
      </c>
      <c r="M191" s="163">
        <v>6</v>
      </c>
      <c r="N191" s="168">
        <v>17400</v>
      </c>
      <c r="O191" s="168">
        <v>0</v>
      </c>
      <c r="P191" s="168">
        <v>0</v>
      </c>
      <c r="Q191" s="170">
        <v>17400</v>
      </c>
      <c r="R191" s="163">
        <v>2019</v>
      </c>
    </row>
    <row r="192" spans="1:18" s="9" customFormat="1" x14ac:dyDescent="0.2">
      <c r="A192" s="163">
        <f t="shared" si="3"/>
        <v>183</v>
      </c>
      <c r="B192" s="166" t="s">
        <v>1303</v>
      </c>
      <c r="C192" s="165">
        <v>1915</v>
      </c>
      <c r="D192" s="163"/>
      <c r="E192" s="166" t="s">
        <v>54</v>
      </c>
      <c r="F192" s="163">
        <v>1</v>
      </c>
      <c r="G192" s="165">
        <v>3</v>
      </c>
      <c r="H192" s="163">
        <v>215</v>
      </c>
      <c r="I192" s="163"/>
      <c r="J192" s="163"/>
      <c r="K192" s="163">
        <v>137.6</v>
      </c>
      <c r="L192" s="163">
        <v>117.5</v>
      </c>
      <c r="M192" s="163">
        <v>6</v>
      </c>
      <c r="N192" s="168">
        <v>13915</v>
      </c>
      <c r="O192" s="168">
        <v>0</v>
      </c>
      <c r="P192" s="168">
        <v>0</v>
      </c>
      <c r="Q192" s="170">
        <v>13915</v>
      </c>
      <c r="R192" s="163">
        <v>2019</v>
      </c>
    </row>
    <row r="193" spans="1:18" s="9" customFormat="1" x14ac:dyDescent="0.2">
      <c r="A193" s="163">
        <f t="shared" si="3"/>
        <v>184</v>
      </c>
      <c r="B193" s="166" t="s">
        <v>1304</v>
      </c>
      <c r="C193" s="165">
        <v>1914</v>
      </c>
      <c r="D193" s="163"/>
      <c r="E193" s="166" t="s">
        <v>54</v>
      </c>
      <c r="F193" s="163">
        <v>1</v>
      </c>
      <c r="G193" s="165">
        <v>3</v>
      </c>
      <c r="H193" s="163">
        <v>163.69999999999999</v>
      </c>
      <c r="I193" s="163"/>
      <c r="J193" s="163"/>
      <c r="K193" s="163">
        <v>88.4</v>
      </c>
      <c r="L193" s="163">
        <v>58.3</v>
      </c>
      <c r="M193" s="163">
        <v>4</v>
      </c>
      <c r="N193" s="168">
        <v>10600</v>
      </c>
      <c r="O193" s="168">
        <v>0</v>
      </c>
      <c r="P193" s="168">
        <v>0</v>
      </c>
      <c r="Q193" s="170">
        <v>10600</v>
      </c>
      <c r="R193" s="163">
        <v>2019</v>
      </c>
    </row>
    <row r="194" spans="1:18" s="9" customFormat="1" x14ac:dyDescent="0.2">
      <c r="A194" s="163">
        <f t="shared" si="3"/>
        <v>185</v>
      </c>
      <c r="B194" s="166" t="s">
        <v>1305</v>
      </c>
      <c r="C194" s="165">
        <v>1953</v>
      </c>
      <c r="D194" s="163"/>
      <c r="E194" s="166" t="s">
        <v>54</v>
      </c>
      <c r="F194" s="163">
        <v>2</v>
      </c>
      <c r="G194" s="165">
        <v>2</v>
      </c>
      <c r="H194" s="163">
        <v>481.1</v>
      </c>
      <c r="I194" s="163"/>
      <c r="J194" s="163"/>
      <c r="K194" s="163">
        <v>320</v>
      </c>
      <c r="L194" s="163">
        <v>127.5</v>
      </c>
      <c r="M194" s="163">
        <v>8</v>
      </c>
      <c r="N194" s="168">
        <v>31135</v>
      </c>
      <c r="O194" s="168">
        <v>0</v>
      </c>
      <c r="P194" s="168">
        <v>0</v>
      </c>
      <c r="Q194" s="170">
        <v>31135</v>
      </c>
      <c r="R194" s="163">
        <v>2019</v>
      </c>
    </row>
    <row r="195" spans="1:18" s="9" customFormat="1" x14ac:dyDescent="0.2">
      <c r="A195" s="163">
        <f t="shared" si="3"/>
        <v>186</v>
      </c>
      <c r="B195" s="166" t="s">
        <v>1306</v>
      </c>
      <c r="C195" s="165">
        <v>1955</v>
      </c>
      <c r="D195" s="163"/>
      <c r="E195" s="166" t="s">
        <v>54</v>
      </c>
      <c r="F195" s="163">
        <v>2</v>
      </c>
      <c r="G195" s="165">
        <v>1</v>
      </c>
      <c r="H195" s="163">
        <v>408.4</v>
      </c>
      <c r="I195" s="163"/>
      <c r="J195" s="163"/>
      <c r="K195" s="163">
        <v>273.39999999999998</v>
      </c>
      <c r="L195" s="163">
        <v>148.4</v>
      </c>
      <c r="M195" s="163">
        <v>9</v>
      </c>
      <c r="N195" s="168">
        <v>26430</v>
      </c>
      <c r="O195" s="168">
        <v>0</v>
      </c>
      <c r="P195" s="168">
        <v>0</v>
      </c>
      <c r="Q195" s="170">
        <v>26430</v>
      </c>
      <c r="R195" s="163">
        <v>2019</v>
      </c>
    </row>
    <row r="196" spans="1:18" s="9" customFormat="1" x14ac:dyDescent="0.2">
      <c r="A196" s="163">
        <f t="shared" si="3"/>
        <v>187</v>
      </c>
      <c r="B196" s="166" t="s">
        <v>1307</v>
      </c>
      <c r="C196" s="165">
        <v>1949</v>
      </c>
      <c r="D196" s="163"/>
      <c r="E196" s="166" t="s">
        <v>54</v>
      </c>
      <c r="F196" s="163">
        <v>2</v>
      </c>
      <c r="G196" s="165">
        <v>2</v>
      </c>
      <c r="H196" s="163">
        <v>480.4</v>
      </c>
      <c r="I196" s="163"/>
      <c r="J196" s="163"/>
      <c r="K196" s="163">
        <v>315</v>
      </c>
      <c r="L196" s="163">
        <v>132.30000000000001</v>
      </c>
      <c r="M196" s="163">
        <v>11</v>
      </c>
      <c r="N196" s="168">
        <v>31090</v>
      </c>
      <c r="O196" s="168">
        <v>0</v>
      </c>
      <c r="P196" s="168">
        <v>0</v>
      </c>
      <c r="Q196" s="170">
        <v>31090</v>
      </c>
      <c r="R196" s="163">
        <v>2019</v>
      </c>
    </row>
    <row r="197" spans="1:18" s="9" customFormat="1" x14ac:dyDescent="0.2">
      <c r="A197" s="163">
        <f t="shared" si="3"/>
        <v>188</v>
      </c>
      <c r="B197" s="166" t="s">
        <v>1308</v>
      </c>
      <c r="C197" s="165">
        <v>1960</v>
      </c>
      <c r="D197" s="163"/>
      <c r="E197" s="166" t="s">
        <v>54</v>
      </c>
      <c r="F197" s="163">
        <v>2</v>
      </c>
      <c r="G197" s="165">
        <v>2</v>
      </c>
      <c r="H197" s="163">
        <v>518.20000000000005</v>
      </c>
      <c r="I197" s="163"/>
      <c r="J197" s="163"/>
      <c r="K197" s="163">
        <v>324</v>
      </c>
      <c r="L197" s="163">
        <v>421.1</v>
      </c>
      <c r="M197" s="163">
        <v>18</v>
      </c>
      <c r="N197" s="168">
        <v>33540</v>
      </c>
      <c r="O197" s="168">
        <v>0</v>
      </c>
      <c r="P197" s="168">
        <v>0</v>
      </c>
      <c r="Q197" s="170">
        <v>33540</v>
      </c>
      <c r="R197" s="163">
        <v>2019</v>
      </c>
    </row>
    <row r="198" spans="1:18" s="9" customFormat="1" x14ac:dyDescent="0.2">
      <c r="A198" s="163">
        <f t="shared" si="3"/>
        <v>189</v>
      </c>
      <c r="B198" s="166" t="s">
        <v>1309</v>
      </c>
      <c r="C198" s="165">
        <v>1928</v>
      </c>
      <c r="D198" s="163"/>
      <c r="E198" s="166" t="s">
        <v>54</v>
      </c>
      <c r="F198" s="163">
        <v>3</v>
      </c>
      <c r="G198" s="165">
        <v>2</v>
      </c>
      <c r="H198" s="163">
        <v>381.8</v>
      </c>
      <c r="I198" s="163"/>
      <c r="J198" s="163"/>
      <c r="K198" s="163">
        <v>227.6</v>
      </c>
      <c r="L198" s="163">
        <v>143.80000000000001</v>
      </c>
      <c r="M198" s="163">
        <v>8</v>
      </c>
      <c r="N198" s="168">
        <v>24700</v>
      </c>
      <c r="O198" s="168">
        <v>0</v>
      </c>
      <c r="P198" s="168">
        <v>0</v>
      </c>
      <c r="Q198" s="170">
        <v>24700</v>
      </c>
      <c r="R198" s="163">
        <v>2019</v>
      </c>
    </row>
    <row r="199" spans="1:18" s="9" customFormat="1" x14ac:dyDescent="0.2">
      <c r="A199" s="163">
        <f t="shared" si="3"/>
        <v>190</v>
      </c>
      <c r="B199" s="166" t="s">
        <v>1310</v>
      </c>
      <c r="C199" s="165">
        <v>1960</v>
      </c>
      <c r="D199" s="163"/>
      <c r="E199" s="166" t="s">
        <v>54</v>
      </c>
      <c r="F199" s="163">
        <v>2</v>
      </c>
      <c r="G199" s="165">
        <v>3</v>
      </c>
      <c r="H199" s="163">
        <v>768</v>
      </c>
      <c r="I199" s="163"/>
      <c r="J199" s="163"/>
      <c r="K199" s="163">
        <v>537</v>
      </c>
      <c r="L199" s="163">
        <v>522.20000000000005</v>
      </c>
      <c r="M199" s="163">
        <v>24</v>
      </c>
      <c r="N199" s="168">
        <v>49700</v>
      </c>
      <c r="O199" s="168">
        <v>0</v>
      </c>
      <c r="P199" s="168">
        <v>0</v>
      </c>
      <c r="Q199" s="170">
        <v>49700</v>
      </c>
      <c r="R199" s="163">
        <v>2019</v>
      </c>
    </row>
    <row r="200" spans="1:18" s="9" customFormat="1" x14ac:dyDescent="0.2">
      <c r="A200" s="163">
        <f t="shared" si="3"/>
        <v>191</v>
      </c>
      <c r="B200" s="166" t="s">
        <v>1311</v>
      </c>
      <c r="C200" s="165">
        <v>1936</v>
      </c>
      <c r="D200" s="163"/>
      <c r="E200" s="166" t="s">
        <v>54</v>
      </c>
      <c r="F200" s="163">
        <v>2</v>
      </c>
      <c r="G200" s="165">
        <v>3</v>
      </c>
      <c r="H200" s="163">
        <v>560</v>
      </c>
      <c r="I200" s="163"/>
      <c r="J200" s="163"/>
      <c r="K200" s="163">
        <v>395</v>
      </c>
      <c r="L200" s="163">
        <v>373.2</v>
      </c>
      <c r="M200" s="163">
        <v>12</v>
      </c>
      <c r="N200" s="168">
        <v>36250</v>
      </c>
      <c r="O200" s="168">
        <v>0</v>
      </c>
      <c r="P200" s="168">
        <v>0</v>
      </c>
      <c r="Q200" s="170">
        <v>36250</v>
      </c>
      <c r="R200" s="163">
        <v>2019</v>
      </c>
    </row>
    <row r="201" spans="1:18" s="9" customFormat="1" x14ac:dyDescent="0.2">
      <c r="A201" s="163">
        <f t="shared" si="3"/>
        <v>192</v>
      </c>
      <c r="B201" s="166" t="s">
        <v>1312</v>
      </c>
      <c r="C201" s="165">
        <v>1949</v>
      </c>
      <c r="D201" s="163"/>
      <c r="E201" s="166" t="s">
        <v>54</v>
      </c>
      <c r="F201" s="163">
        <v>2</v>
      </c>
      <c r="G201" s="165">
        <v>1</v>
      </c>
      <c r="H201" s="163">
        <v>428.7</v>
      </c>
      <c r="I201" s="163"/>
      <c r="J201" s="163"/>
      <c r="K201" s="163">
        <v>282</v>
      </c>
      <c r="L201" s="163">
        <v>266.7</v>
      </c>
      <c r="M201" s="163">
        <v>8</v>
      </c>
      <c r="N201" s="168">
        <v>27750</v>
      </c>
      <c r="O201" s="168">
        <v>0</v>
      </c>
      <c r="P201" s="168">
        <v>0</v>
      </c>
      <c r="Q201" s="170">
        <v>27750</v>
      </c>
      <c r="R201" s="163">
        <v>2019</v>
      </c>
    </row>
    <row r="202" spans="1:18" s="9" customFormat="1" x14ac:dyDescent="0.2">
      <c r="A202" s="163">
        <f t="shared" si="3"/>
        <v>193</v>
      </c>
      <c r="B202" s="166" t="s">
        <v>1313</v>
      </c>
      <c r="C202" s="165">
        <v>1959</v>
      </c>
      <c r="D202" s="163"/>
      <c r="E202" s="166" t="s">
        <v>54</v>
      </c>
      <c r="F202" s="163">
        <v>2</v>
      </c>
      <c r="G202" s="165">
        <v>2</v>
      </c>
      <c r="H202" s="163">
        <v>496.1</v>
      </c>
      <c r="I202" s="163"/>
      <c r="J202" s="163"/>
      <c r="K202" s="163">
        <v>337.3</v>
      </c>
      <c r="L202" s="163">
        <v>69.5</v>
      </c>
      <c r="M202" s="163">
        <v>10</v>
      </c>
      <c r="N202" s="168">
        <v>32100</v>
      </c>
      <c r="O202" s="168">
        <v>0</v>
      </c>
      <c r="P202" s="168">
        <v>0</v>
      </c>
      <c r="Q202" s="170">
        <v>32100</v>
      </c>
      <c r="R202" s="163">
        <v>2019</v>
      </c>
    </row>
    <row r="203" spans="1:18" s="9" customFormat="1" x14ac:dyDescent="0.2">
      <c r="A203" s="163">
        <f t="shared" ref="A203:A247" si="4">A202+1</f>
        <v>194</v>
      </c>
      <c r="B203" s="166" t="s">
        <v>1314</v>
      </c>
      <c r="C203" s="165">
        <v>1952</v>
      </c>
      <c r="D203" s="163"/>
      <c r="E203" s="166" t="s">
        <v>54</v>
      </c>
      <c r="F203" s="163">
        <v>1</v>
      </c>
      <c r="G203" s="165">
        <v>2</v>
      </c>
      <c r="H203" s="163">
        <v>496.9</v>
      </c>
      <c r="I203" s="163"/>
      <c r="J203" s="163"/>
      <c r="K203" s="163">
        <v>342.4</v>
      </c>
      <c r="L203" s="163">
        <v>158.6</v>
      </c>
      <c r="M203" s="163">
        <v>13</v>
      </c>
      <c r="N203" s="168">
        <v>32160</v>
      </c>
      <c r="O203" s="168">
        <v>0</v>
      </c>
      <c r="P203" s="168">
        <v>0</v>
      </c>
      <c r="Q203" s="170">
        <v>32160</v>
      </c>
      <c r="R203" s="163">
        <v>2019</v>
      </c>
    </row>
    <row r="204" spans="1:18" s="9" customFormat="1" x14ac:dyDescent="0.2">
      <c r="A204" s="163">
        <f t="shared" si="4"/>
        <v>195</v>
      </c>
      <c r="B204" s="166" t="s">
        <v>1315</v>
      </c>
      <c r="C204" s="165">
        <v>1952</v>
      </c>
      <c r="D204" s="163"/>
      <c r="E204" s="166" t="s">
        <v>54</v>
      </c>
      <c r="F204" s="163">
        <v>2</v>
      </c>
      <c r="G204" s="165">
        <v>1</v>
      </c>
      <c r="H204" s="163">
        <v>518.9</v>
      </c>
      <c r="I204" s="163"/>
      <c r="J204" s="163"/>
      <c r="K204" s="163">
        <v>473.8</v>
      </c>
      <c r="L204" s="163">
        <v>232.9</v>
      </c>
      <c r="M204" s="163">
        <v>10</v>
      </c>
      <c r="N204" s="168">
        <v>33580</v>
      </c>
      <c r="O204" s="168">
        <v>0</v>
      </c>
      <c r="P204" s="168">
        <v>0</v>
      </c>
      <c r="Q204" s="170">
        <v>33580</v>
      </c>
      <c r="R204" s="163">
        <v>2019</v>
      </c>
    </row>
    <row r="205" spans="1:18" s="9" customFormat="1" x14ac:dyDescent="0.2">
      <c r="A205" s="163">
        <f t="shared" si="4"/>
        <v>196</v>
      </c>
      <c r="B205" s="166" t="s">
        <v>1316</v>
      </c>
      <c r="C205" s="165">
        <v>1932</v>
      </c>
      <c r="D205" s="163"/>
      <c r="E205" s="166" t="s">
        <v>54</v>
      </c>
      <c r="F205" s="163">
        <v>2</v>
      </c>
      <c r="G205" s="165">
        <v>2</v>
      </c>
      <c r="H205" s="163">
        <v>439.9</v>
      </c>
      <c r="I205" s="163"/>
      <c r="J205" s="163"/>
      <c r="K205" s="163">
        <v>342.4</v>
      </c>
      <c r="L205" s="163">
        <v>217.7</v>
      </c>
      <c r="M205" s="163">
        <v>10</v>
      </c>
      <c r="N205" s="168">
        <v>28470</v>
      </c>
      <c r="O205" s="168">
        <v>0</v>
      </c>
      <c r="P205" s="168">
        <v>0</v>
      </c>
      <c r="Q205" s="170">
        <v>28470</v>
      </c>
      <c r="R205" s="163">
        <v>2019</v>
      </c>
    </row>
    <row r="206" spans="1:18" s="9" customFormat="1" x14ac:dyDescent="0.2">
      <c r="A206" s="163">
        <f t="shared" si="4"/>
        <v>197</v>
      </c>
      <c r="B206" s="166" t="s">
        <v>1317</v>
      </c>
      <c r="C206" s="165">
        <v>1950</v>
      </c>
      <c r="D206" s="163"/>
      <c r="E206" s="166" t="s">
        <v>54</v>
      </c>
      <c r="F206" s="163">
        <v>2</v>
      </c>
      <c r="G206" s="165">
        <v>2</v>
      </c>
      <c r="H206" s="163">
        <v>372.6</v>
      </c>
      <c r="I206" s="163"/>
      <c r="J206" s="163"/>
      <c r="K206" s="163">
        <v>213.1</v>
      </c>
      <c r="L206" s="163">
        <v>233.7</v>
      </c>
      <c r="M206" s="163">
        <v>8</v>
      </c>
      <c r="N206" s="168">
        <v>24115</v>
      </c>
      <c r="O206" s="168">
        <v>0</v>
      </c>
      <c r="P206" s="168">
        <v>0</v>
      </c>
      <c r="Q206" s="170">
        <v>24115</v>
      </c>
      <c r="R206" s="163">
        <v>2019</v>
      </c>
    </row>
    <row r="207" spans="1:18" s="9" customFormat="1" x14ac:dyDescent="0.2">
      <c r="A207" s="163">
        <f t="shared" si="4"/>
        <v>198</v>
      </c>
      <c r="B207" s="166" t="s">
        <v>1318</v>
      </c>
      <c r="C207" s="165">
        <v>1950</v>
      </c>
      <c r="D207" s="163"/>
      <c r="E207" s="166" t="s">
        <v>54</v>
      </c>
      <c r="F207" s="163">
        <v>3</v>
      </c>
      <c r="G207" s="165">
        <v>2</v>
      </c>
      <c r="H207" s="163">
        <v>382.5</v>
      </c>
      <c r="I207" s="163"/>
      <c r="J207" s="163"/>
      <c r="K207" s="163">
        <v>267</v>
      </c>
      <c r="L207" s="163">
        <v>342.5</v>
      </c>
      <c r="M207" s="163">
        <v>8</v>
      </c>
      <c r="N207" s="168">
        <v>24750</v>
      </c>
      <c r="O207" s="168">
        <v>0</v>
      </c>
      <c r="P207" s="168">
        <v>0</v>
      </c>
      <c r="Q207" s="170">
        <v>24750</v>
      </c>
      <c r="R207" s="163">
        <v>2019</v>
      </c>
    </row>
    <row r="208" spans="1:18" s="9" customFormat="1" x14ac:dyDescent="0.2">
      <c r="A208" s="163">
        <f t="shared" si="4"/>
        <v>199</v>
      </c>
      <c r="B208" s="166" t="s">
        <v>1319</v>
      </c>
      <c r="C208" s="165">
        <v>1934</v>
      </c>
      <c r="D208" s="163"/>
      <c r="E208" s="166" t="s">
        <v>54</v>
      </c>
      <c r="F208" s="163">
        <v>2</v>
      </c>
      <c r="G208" s="165">
        <v>2</v>
      </c>
      <c r="H208" s="163">
        <v>512.9</v>
      </c>
      <c r="I208" s="163"/>
      <c r="J208" s="163"/>
      <c r="K208" s="163">
        <v>298.60000000000002</v>
      </c>
      <c r="L208" s="163">
        <v>444.4</v>
      </c>
      <c r="M208" s="163">
        <v>16</v>
      </c>
      <c r="N208" s="168">
        <v>33200</v>
      </c>
      <c r="O208" s="168">
        <v>0</v>
      </c>
      <c r="P208" s="168">
        <v>0</v>
      </c>
      <c r="Q208" s="170">
        <v>33200</v>
      </c>
      <c r="R208" s="163">
        <v>2019</v>
      </c>
    </row>
    <row r="209" spans="1:18" s="9" customFormat="1" x14ac:dyDescent="0.2">
      <c r="A209" s="163">
        <f t="shared" si="4"/>
        <v>200</v>
      </c>
      <c r="B209" s="166" t="s">
        <v>1320</v>
      </c>
      <c r="C209" s="165">
        <v>1956</v>
      </c>
      <c r="D209" s="163"/>
      <c r="E209" s="166" t="s">
        <v>54</v>
      </c>
      <c r="F209" s="163">
        <v>2</v>
      </c>
      <c r="G209" s="165">
        <v>2</v>
      </c>
      <c r="H209" s="163">
        <v>377.9</v>
      </c>
      <c r="I209" s="163"/>
      <c r="J209" s="163"/>
      <c r="K209" s="163">
        <v>213.5</v>
      </c>
      <c r="L209" s="163">
        <v>0</v>
      </c>
      <c r="M209" s="163">
        <v>8</v>
      </c>
      <c r="N209" s="168">
        <v>24460</v>
      </c>
      <c r="O209" s="168">
        <v>0</v>
      </c>
      <c r="P209" s="168">
        <v>0</v>
      </c>
      <c r="Q209" s="170">
        <v>24460</v>
      </c>
      <c r="R209" s="163">
        <v>2019</v>
      </c>
    </row>
    <row r="210" spans="1:18" s="9" customFormat="1" x14ac:dyDescent="0.2">
      <c r="A210" s="163">
        <f t="shared" si="4"/>
        <v>201</v>
      </c>
      <c r="B210" s="166" t="s">
        <v>1321</v>
      </c>
      <c r="C210" s="165">
        <v>1954</v>
      </c>
      <c r="D210" s="163"/>
      <c r="E210" s="166" t="s">
        <v>54</v>
      </c>
      <c r="F210" s="163">
        <v>1</v>
      </c>
      <c r="G210" s="165">
        <v>3</v>
      </c>
      <c r="H210" s="163">
        <v>600</v>
      </c>
      <c r="I210" s="163"/>
      <c r="J210" s="163"/>
      <c r="K210" s="163">
        <v>522.1</v>
      </c>
      <c r="L210" s="163">
        <v>246.5</v>
      </c>
      <c r="M210" s="163">
        <v>13</v>
      </c>
      <c r="N210" s="168">
        <v>38830</v>
      </c>
      <c r="O210" s="168">
        <v>0</v>
      </c>
      <c r="P210" s="168">
        <v>0</v>
      </c>
      <c r="Q210" s="170">
        <v>38830</v>
      </c>
      <c r="R210" s="163">
        <v>2019</v>
      </c>
    </row>
    <row r="211" spans="1:18" s="9" customFormat="1" x14ac:dyDescent="0.2">
      <c r="A211" s="163">
        <f t="shared" si="4"/>
        <v>202</v>
      </c>
      <c r="B211" s="166" t="s">
        <v>1322</v>
      </c>
      <c r="C211" s="165">
        <v>1948</v>
      </c>
      <c r="D211" s="163"/>
      <c r="E211" s="166" t="s">
        <v>54</v>
      </c>
      <c r="F211" s="163">
        <v>2</v>
      </c>
      <c r="G211" s="165">
        <v>1</v>
      </c>
      <c r="H211" s="163">
        <v>423.5</v>
      </c>
      <c r="I211" s="163"/>
      <c r="J211" s="163"/>
      <c r="K211" s="163">
        <v>268.8</v>
      </c>
      <c r="L211" s="163">
        <v>312.60000000000002</v>
      </c>
      <c r="M211" s="163">
        <v>9</v>
      </c>
      <c r="N211" s="168">
        <v>27400</v>
      </c>
      <c r="O211" s="168">
        <v>0</v>
      </c>
      <c r="P211" s="168">
        <v>0</v>
      </c>
      <c r="Q211" s="170">
        <v>27400</v>
      </c>
      <c r="R211" s="163">
        <v>2019</v>
      </c>
    </row>
    <row r="212" spans="1:18" s="9" customFormat="1" x14ac:dyDescent="0.2">
      <c r="A212" s="163">
        <f t="shared" si="4"/>
        <v>203</v>
      </c>
      <c r="B212" s="166" t="s">
        <v>1323</v>
      </c>
      <c r="C212" s="165">
        <v>1954</v>
      </c>
      <c r="D212" s="163"/>
      <c r="E212" s="166" t="s">
        <v>54</v>
      </c>
      <c r="F212" s="163">
        <v>2</v>
      </c>
      <c r="G212" s="165">
        <v>1</v>
      </c>
      <c r="H212" s="163">
        <v>529</v>
      </c>
      <c r="I212" s="163"/>
      <c r="J212" s="163"/>
      <c r="K212" s="163">
        <v>333.5</v>
      </c>
      <c r="L212" s="163">
        <v>529.1</v>
      </c>
      <c r="M212" s="163">
        <v>8</v>
      </c>
      <c r="N212" s="168">
        <v>34250</v>
      </c>
      <c r="O212" s="168">
        <v>0</v>
      </c>
      <c r="P212" s="168">
        <v>0</v>
      </c>
      <c r="Q212" s="170">
        <v>34250</v>
      </c>
      <c r="R212" s="163">
        <v>2019</v>
      </c>
    </row>
    <row r="213" spans="1:18" s="9" customFormat="1" x14ac:dyDescent="0.2">
      <c r="A213" s="163">
        <f t="shared" si="4"/>
        <v>204</v>
      </c>
      <c r="B213" s="166" t="s">
        <v>1324</v>
      </c>
      <c r="C213" s="165">
        <v>1951</v>
      </c>
      <c r="D213" s="163"/>
      <c r="E213" s="166" t="s">
        <v>54</v>
      </c>
      <c r="F213" s="163">
        <v>2</v>
      </c>
      <c r="G213" s="165">
        <v>2</v>
      </c>
      <c r="H213" s="163">
        <v>380.9</v>
      </c>
      <c r="I213" s="163"/>
      <c r="J213" s="163"/>
      <c r="K213" s="163">
        <v>361.2</v>
      </c>
      <c r="L213" s="163">
        <v>382.2</v>
      </c>
      <c r="M213" s="163">
        <v>8</v>
      </c>
      <c r="N213" s="168">
        <v>24650</v>
      </c>
      <c r="O213" s="168">
        <v>0</v>
      </c>
      <c r="P213" s="168">
        <v>0</v>
      </c>
      <c r="Q213" s="170">
        <v>24650</v>
      </c>
      <c r="R213" s="163">
        <v>2019</v>
      </c>
    </row>
    <row r="214" spans="1:18" s="9" customFormat="1" x14ac:dyDescent="0.2">
      <c r="A214" s="163">
        <f t="shared" si="4"/>
        <v>205</v>
      </c>
      <c r="B214" s="166" t="s">
        <v>1325</v>
      </c>
      <c r="C214" s="165">
        <v>1949</v>
      </c>
      <c r="D214" s="163"/>
      <c r="E214" s="166" t="s">
        <v>54</v>
      </c>
      <c r="F214" s="163">
        <v>2</v>
      </c>
      <c r="G214" s="165">
        <v>1</v>
      </c>
      <c r="H214" s="163">
        <v>420.1</v>
      </c>
      <c r="I214" s="163"/>
      <c r="J214" s="163"/>
      <c r="K214" s="163">
        <v>262</v>
      </c>
      <c r="L214" s="163">
        <v>371.4</v>
      </c>
      <c r="M214" s="163">
        <v>8</v>
      </c>
      <c r="N214" s="168">
        <v>27200</v>
      </c>
      <c r="O214" s="168">
        <v>0</v>
      </c>
      <c r="P214" s="168">
        <v>0</v>
      </c>
      <c r="Q214" s="170">
        <v>27200</v>
      </c>
      <c r="R214" s="163">
        <v>2019</v>
      </c>
    </row>
    <row r="215" spans="1:18" s="9" customFormat="1" x14ac:dyDescent="0.2">
      <c r="A215" s="163">
        <f t="shared" si="4"/>
        <v>206</v>
      </c>
      <c r="B215" s="166" t="s">
        <v>1326</v>
      </c>
      <c r="C215" s="165">
        <v>1930</v>
      </c>
      <c r="D215" s="163"/>
      <c r="E215" s="166" t="s">
        <v>54</v>
      </c>
      <c r="F215" s="163">
        <v>2</v>
      </c>
      <c r="G215" s="165">
        <v>2</v>
      </c>
      <c r="H215" s="163">
        <v>482.6</v>
      </c>
      <c r="I215" s="163"/>
      <c r="J215" s="163"/>
      <c r="K215" s="163">
        <v>306</v>
      </c>
      <c r="L215" s="163">
        <v>369.5</v>
      </c>
      <c r="M215" s="163">
        <v>14</v>
      </c>
      <c r="N215" s="168">
        <v>31230</v>
      </c>
      <c r="O215" s="168">
        <v>0</v>
      </c>
      <c r="P215" s="168">
        <v>0</v>
      </c>
      <c r="Q215" s="170">
        <v>31230</v>
      </c>
      <c r="R215" s="163">
        <v>2019</v>
      </c>
    </row>
    <row r="216" spans="1:18" s="9" customFormat="1" x14ac:dyDescent="0.2">
      <c r="A216" s="163">
        <f t="shared" si="4"/>
        <v>207</v>
      </c>
      <c r="B216" s="166" t="s">
        <v>1327</v>
      </c>
      <c r="C216" s="165">
        <v>1931</v>
      </c>
      <c r="D216" s="163"/>
      <c r="E216" s="166" t="s">
        <v>54</v>
      </c>
      <c r="F216" s="163">
        <v>2</v>
      </c>
      <c r="G216" s="165">
        <v>2</v>
      </c>
      <c r="H216" s="163">
        <v>416.5</v>
      </c>
      <c r="I216" s="163"/>
      <c r="J216" s="163"/>
      <c r="K216" s="163">
        <v>282</v>
      </c>
      <c r="L216" s="163">
        <v>313.60000000000002</v>
      </c>
      <c r="M216" s="163">
        <v>8</v>
      </c>
      <c r="N216" s="168">
        <v>26950</v>
      </c>
      <c r="O216" s="168">
        <v>0</v>
      </c>
      <c r="P216" s="168">
        <v>0</v>
      </c>
      <c r="Q216" s="170">
        <v>26950</v>
      </c>
      <c r="R216" s="163">
        <v>2019</v>
      </c>
    </row>
    <row r="217" spans="1:18" s="9" customFormat="1" x14ac:dyDescent="0.2">
      <c r="A217" s="163">
        <f t="shared" si="4"/>
        <v>208</v>
      </c>
      <c r="B217" s="166" t="s">
        <v>1328</v>
      </c>
      <c r="C217" s="165">
        <v>1965</v>
      </c>
      <c r="D217" s="163"/>
      <c r="E217" s="166" t="s">
        <v>54</v>
      </c>
      <c r="F217" s="163">
        <v>2</v>
      </c>
      <c r="G217" s="165">
        <v>1</v>
      </c>
      <c r="H217" s="163">
        <v>318</v>
      </c>
      <c r="I217" s="163"/>
      <c r="J217" s="163"/>
      <c r="K217" s="163">
        <v>265</v>
      </c>
      <c r="L217" s="163">
        <v>234.9</v>
      </c>
      <c r="M217" s="163">
        <v>8</v>
      </c>
      <c r="N217" s="168">
        <v>20580</v>
      </c>
      <c r="O217" s="168">
        <v>0</v>
      </c>
      <c r="P217" s="168">
        <v>0</v>
      </c>
      <c r="Q217" s="170">
        <v>20580</v>
      </c>
      <c r="R217" s="163">
        <v>2019</v>
      </c>
    </row>
    <row r="218" spans="1:18" s="9" customFormat="1" x14ac:dyDescent="0.2">
      <c r="A218" s="163">
        <f t="shared" si="4"/>
        <v>209</v>
      </c>
      <c r="B218" s="166" t="s">
        <v>1329</v>
      </c>
      <c r="C218" s="165">
        <v>1946</v>
      </c>
      <c r="D218" s="163"/>
      <c r="E218" s="166" t="s">
        <v>54</v>
      </c>
      <c r="F218" s="163">
        <v>2</v>
      </c>
      <c r="G218" s="165">
        <v>2</v>
      </c>
      <c r="H218" s="163">
        <v>568</v>
      </c>
      <c r="I218" s="163"/>
      <c r="J218" s="163"/>
      <c r="K218" s="163">
        <v>489</v>
      </c>
      <c r="L218" s="163">
        <v>503.7</v>
      </c>
      <c r="M218" s="163">
        <v>9</v>
      </c>
      <c r="N218" s="168">
        <v>36800</v>
      </c>
      <c r="O218" s="168">
        <v>0</v>
      </c>
      <c r="P218" s="168">
        <v>0</v>
      </c>
      <c r="Q218" s="170">
        <v>36800</v>
      </c>
      <c r="R218" s="163">
        <v>2019</v>
      </c>
    </row>
    <row r="219" spans="1:18" s="9" customFormat="1" x14ac:dyDescent="0.2">
      <c r="A219" s="163">
        <f t="shared" si="4"/>
        <v>210</v>
      </c>
      <c r="B219" s="166" t="s">
        <v>234</v>
      </c>
      <c r="C219" s="165">
        <v>1957</v>
      </c>
      <c r="D219" s="163"/>
      <c r="E219" s="166" t="s">
        <v>54</v>
      </c>
      <c r="F219" s="163">
        <v>2</v>
      </c>
      <c r="G219" s="165">
        <v>3</v>
      </c>
      <c r="H219" s="163">
        <v>928</v>
      </c>
      <c r="I219" s="163"/>
      <c r="J219" s="163"/>
      <c r="K219" s="163">
        <v>881</v>
      </c>
      <c r="L219" s="163">
        <v>791.7</v>
      </c>
      <c r="M219" s="163">
        <v>16</v>
      </c>
      <c r="N219" s="168">
        <v>60060</v>
      </c>
      <c r="O219" s="168">
        <v>0</v>
      </c>
      <c r="P219" s="168">
        <v>0</v>
      </c>
      <c r="Q219" s="170">
        <v>60060</v>
      </c>
      <c r="R219" s="163">
        <v>2019</v>
      </c>
    </row>
    <row r="220" spans="1:18" s="9" customFormat="1" x14ac:dyDescent="0.2">
      <c r="A220" s="163">
        <f t="shared" si="4"/>
        <v>211</v>
      </c>
      <c r="B220" s="166" t="s">
        <v>1330</v>
      </c>
      <c r="C220" s="165">
        <v>1955</v>
      </c>
      <c r="D220" s="163"/>
      <c r="E220" s="166" t="s">
        <v>54</v>
      </c>
      <c r="F220" s="163">
        <v>2</v>
      </c>
      <c r="G220" s="165">
        <v>2</v>
      </c>
      <c r="H220" s="163">
        <v>527.1</v>
      </c>
      <c r="I220" s="163"/>
      <c r="J220" s="163"/>
      <c r="K220" s="163">
        <v>349</v>
      </c>
      <c r="L220" s="163">
        <v>495.4</v>
      </c>
      <c r="M220" s="163">
        <v>17</v>
      </c>
      <c r="N220" s="168">
        <v>34115</v>
      </c>
      <c r="O220" s="168">
        <v>0</v>
      </c>
      <c r="P220" s="168">
        <v>0</v>
      </c>
      <c r="Q220" s="170">
        <v>34115</v>
      </c>
      <c r="R220" s="163">
        <v>2019</v>
      </c>
    </row>
    <row r="221" spans="1:18" s="9" customFormat="1" x14ac:dyDescent="0.2">
      <c r="A221" s="163">
        <f t="shared" si="4"/>
        <v>212</v>
      </c>
      <c r="B221" s="166" t="s">
        <v>1331</v>
      </c>
      <c r="C221" s="165">
        <v>1961</v>
      </c>
      <c r="D221" s="163"/>
      <c r="E221" s="166" t="s">
        <v>54</v>
      </c>
      <c r="F221" s="163">
        <v>1</v>
      </c>
      <c r="G221" s="165">
        <v>2</v>
      </c>
      <c r="H221" s="163">
        <v>489.4</v>
      </c>
      <c r="I221" s="163"/>
      <c r="J221" s="163"/>
      <c r="K221" s="163">
        <v>361</v>
      </c>
      <c r="L221" s="163">
        <v>388.2</v>
      </c>
      <c r="M221" s="163">
        <v>16</v>
      </c>
      <c r="N221" s="168">
        <v>31700</v>
      </c>
      <c r="O221" s="168">
        <v>0</v>
      </c>
      <c r="P221" s="168">
        <v>0</v>
      </c>
      <c r="Q221" s="170">
        <v>31700</v>
      </c>
      <c r="R221" s="163">
        <v>2019</v>
      </c>
    </row>
    <row r="222" spans="1:18" s="9" customFormat="1" x14ac:dyDescent="0.2">
      <c r="A222" s="163">
        <f t="shared" si="4"/>
        <v>213</v>
      </c>
      <c r="B222" s="166" t="s">
        <v>1332</v>
      </c>
      <c r="C222" s="165">
        <v>1950</v>
      </c>
      <c r="D222" s="163"/>
      <c r="E222" s="166" t="s">
        <v>54</v>
      </c>
      <c r="F222" s="163">
        <v>2</v>
      </c>
      <c r="G222" s="165">
        <v>2</v>
      </c>
      <c r="H222" s="163">
        <v>632.20000000000005</v>
      </c>
      <c r="I222" s="163"/>
      <c r="J222" s="163"/>
      <c r="K222" s="163">
        <v>406</v>
      </c>
      <c r="L222" s="163">
        <v>544.4</v>
      </c>
      <c r="M222" s="163">
        <v>18</v>
      </c>
      <c r="N222" s="168">
        <v>40915</v>
      </c>
      <c r="O222" s="168">
        <v>0</v>
      </c>
      <c r="P222" s="168">
        <v>0</v>
      </c>
      <c r="Q222" s="170">
        <v>40915</v>
      </c>
      <c r="R222" s="163">
        <v>2019</v>
      </c>
    </row>
    <row r="223" spans="1:18" s="9" customFormat="1" x14ac:dyDescent="0.2">
      <c r="A223" s="163">
        <f t="shared" si="4"/>
        <v>214</v>
      </c>
      <c r="B223" s="166" t="s">
        <v>1333</v>
      </c>
      <c r="C223" s="165">
        <v>1953</v>
      </c>
      <c r="D223" s="163"/>
      <c r="E223" s="166" t="s">
        <v>54</v>
      </c>
      <c r="F223" s="163">
        <v>2</v>
      </c>
      <c r="G223" s="165">
        <v>2</v>
      </c>
      <c r="H223" s="163">
        <v>394.2</v>
      </c>
      <c r="I223" s="163"/>
      <c r="J223" s="163"/>
      <c r="K223" s="163">
        <v>268</v>
      </c>
      <c r="L223" s="163">
        <v>283.7</v>
      </c>
      <c r="M223" s="163">
        <v>9</v>
      </c>
      <c r="N223" s="168">
        <v>41030.7048</v>
      </c>
      <c r="O223" s="168">
        <v>0</v>
      </c>
      <c r="P223" s="168">
        <v>0</v>
      </c>
      <c r="Q223" s="168">
        <v>41030.7048</v>
      </c>
      <c r="R223" s="163">
        <v>2019</v>
      </c>
    </row>
    <row r="224" spans="1:18" s="9" customFormat="1" x14ac:dyDescent="0.2">
      <c r="A224" s="163">
        <f t="shared" si="4"/>
        <v>215</v>
      </c>
      <c r="B224" s="166" t="s">
        <v>1334</v>
      </c>
      <c r="C224" s="165">
        <v>1946</v>
      </c>
      <c r="D224" s="163"/>
      <c r="E224" s="166" t="s">
        <v>54</v>
      </c>
      <c r="F224" s="163">
        <v>2</v>
      </c>
      <c r="G224" s="165">
        <v>2</v>
      </c>
      <c r="H224" s="163">
        <v>596</v>
      </c>
      <c r="I224" s="163"/>
      <c r="J224" s="163"/>
      <c r="K224" s="163">
        <v>509</v>
      </c>
      <c r="L224" s="163">
        <v>386.2</v>
      </c>
      <c r="M224" s="163">
        <v>9</v>
      </c>
      <c r="N224" s="168">
        <v>24980.839199999999</v>
      </c>
      <c r="O224" s="168">
        <v>0</v>
      </c>
      <c r="P224" s="168">
        <v>0</v>
      </c>
      <c r="Q224" s="168">
        <v>24980.839199999999</v>
      </c>
      <c r="R224" s="163">
        <v>2019</v>
      </c>
    </row>
    <row r="225" spans="1:18" s="9" customFormat="1" x14ac:dyDescent="0.2">
      <c r="A225" s="163">
        <f t="shared" si="4"/>
        <v>216</v>
      </c>
      <c r="B225" s="166" t="s">
        <v>1335</v>
      </c>
      <c r="C225" s="165">
        <v>1946</v>
      </c>
      <c r="D225" s="163"/>
      <c r="E225" s="166" t="s">
        <v>54</v>
      </c>
      <c r="F225" s="163">
        <v>2</v>
      </c>
      <c r="G225" s="165">
        <v>2</v>
      </c>
      <c r="H225" s="163">
        <v>596</v>
      </c>
      <c r="I225" s="163"/>
      <c r="J225" s="163"/>
      <c r="K225" s="163">
        <v>515</v>
      </c>
      <c r="L225" s="163">
        <v>315.2</v>
      </c>
      <c r="M225" s="163">
        <v>8</v>
      </c>
      <c r="N225" s="168">
        <v>41030.7048</v>
      </c>
      <c r="O225" s="168">
        <v>0</v>
      </c>
      <c r="P225" s="168">
        <v>0</v>
      </c>
      <c r="Q225" s="168">
        <v>41030.7048</v>
      </c>
      <c r="R225" s="163">
        <v>2019</v>
      </c>
    </row>
    <row r="226" spans="1:18" s="9" customFormat="1" x14ac:dyDescent="0.2">
      <c r="A226" s="163">
        <f t="shared" si="4"/>
        <v>217</v>
      </c>
      <c r="B226" s="166" t="s">
        <v>1336</v>
      </c>
      <c r="C226" s="165">
        <v>1973</v>
      </c>
      <c r="D226" s="163"/>
      <c r="E226" s="166" t="s">
        <v>54</v>
      </c>
      <c r="F226" s="163">
        <v>2</v>
      </c>
      <c r="G226" s="165">
        <v>2</v>
      </c>
      <c r="H226" s="163">
        <v>391</v>
      </c>
      <c r="I226" s="163"/>
      <c r="J226" s="163"/>
      <c r="K226" s="163">
        <v>223</v>
      </c>
      <c r="L226" s="163">
        <v>295.2</v>
      </c>
      <c r="M226" s="163">
        <v>9</v>
      </c>
      <c r="N226" s="168">
        <v>24980.839199999999</v>
      </c>
      <c r="O226" s="168">
        <v>0</v>
      </c>
      <c r="P226" s="168">
        <v>0</v>
      </c>
      <c r="Q226" s="168">
        <v>24980.839199999999</v>
      </c>
      <c r="R226" s="163">
        <v>2019</v>
      </c>
    </row>
    <row r="227" spans="1:18" s="9" customFormat="1" x14ac:dyDescent="0.2">
      <c r="A227" s="163">
        <f t="shared" si="4"/>
        <v>218</v>
      </c>
      <c r="B227" s="166" t="s">
        <v>1337</v>
      </c>
      <c r="C227" s="165">
        <v>1956</v>
      </c>
      <c r="D227" s="163"/>
      <c r="E227" s="166" t="s">
        <v>54</v>
      </c>
      <c r="F227" s="163">
        <v>2</v>
      </c>
      <c r="G227" s="165">
        <v>2</v>
      </c>
      <c r="H227" s="163">
        <v>378.5</v>
      </c>
      <c r="I227" s="163"/>
      <c r="J227" s="163"/>
      <c r="K227" s="163">
        <v>216</v>
      </c>
      <c r="L227" s="163">
        <v>284.10000000000002</v>
      </c>
      <c r="M227" s="163">
        <v>8</v>
      </c>
      <c r="N227" s="168">
        <v>41030.7048</v>
      </c>
      <c r="O227" s="168">
        <v>0</v>
      </c>
      <c r="P227" s="168">
        <v>0</v>
      </c>
      <c r="Q227" s="168">
        <v>41030.7048</v>
      </c>
      <c r="R227" s="163">
        <v>2019</v>
      </c>
    </row>
    <row r="228" spans="1:18" s="9" customFormat="1" x14ac:dyDescent="0.2">
      <c r="A228" s="163">
        <f t="shared" si="4"/>
        <v>219</v>
      </c>
      <c r="B228" s="166" t="s">
        <v>1338</v>
      </c>
      <c r="C228" s="165">
        <v>1950</v>
      </c>
      <c r="D228" s="163"/>
      <c r="E228" s="166" t="s">
        <v>54</v>
      </c>
      <c r="F228" s="163">
        <v>2</v>
      </c>
      <c r="G228" s="165">
        <v>1</v>
      </c>
      <c r="H228" s="163">
        <v>541.20000000000005</v>
      </c>
      <c r="I228" s="163"/>
      <c r="J228" s="163"/>
      <c r="K228" s="163">
        <v>451</v>
      </c>
      <c r="L228" s="163">
        <v>430.6</v>
      </c>
      <c r="M228" s="163">
        <v>12</v>
      </c>
      <c r="N228" s="168">
        <v>24980.839199999999</v>
      </c>
      <c r="O228" s="168">
        <v>0</v>
      </c>
      <c r="P228" s="168">
        <v>0</v>
      </c>
      <c r="Q228" s="168">
        <v>24980.839199999999</v>
      </c>
      <c r="R228" s="163">
        <v>2019</v>
      </c>
    </row>
    <row r="229" spans="1:18" s="9" customFormat="1" x14ac:dyDescent="0.2">
      <c r="A229" s="163">
        <f t="shared" si="4"/>
        <v>220</v>
      </c>
      <c r="B229" s="166" t="s">
        <v>1339</v>
      </c>
      <c r="C229" s="165">
        <v>1953</v>
      </c>
      <c r="D229" s="163"/>
      <c r="E229" s="166" t="s">
        <v>54</v>
      </c>
      <c r="F229" s="163">
        <v>1</v>
      </c>
      <c r="G229" s="165">
        <v>1</v>
      </c>
      <c r="H229" s="163">
        <v>589.67999999999995</v>
      </c>
      <c r="I229" s="163"/>
      <c r="J229" s="163"/>
      <c r="K229" s="163">
        <v>491.4</v>
      </c>
      <c r="L229" s="163">
        <v>442.2</v>
      </c>
      <c r="M229" s="163">
        <v>8</v>
      </c>
      <c r="N229" s="168">
        <v>41030.7048</v>
      </c>
      <c r="O229" s="168">
        <v>0</v>
      </c>
      <c r="P229" s="168">
        <v>0</v>
      </c>
      <c r="Q229" s="168">
        <v>41030.7048</v>
      </c>
      <c r="R229" s="163">
        <v>2019</v>
      </c>
    </row>
    <row r="230" spans="1:18" s="9" customFormat="1" x14ac:dyDescent="0.2">
      <c r="A230" s="163">
        <f t="shared" si="4"/>
        <v>221</v>
      </c>
      <c r="B230" s="166" t="s">
        <v>1340</v>
      </c>
      <c r="C230" s="165">
        <v>1953</v>
      </c>
      <c r="D230" s="163"/>
      <c r="E230" s="166" t="s">
        <v>54</v>
      </c>
      <c r="F230" s="163">
        <v>2</v>
      </c>
      <c r="G230" s="165">
        <v>1</v>
      </c>
      <c r="H230" s="163">
        <v>589</v>
      </c>
      <c r="I230" s="163"/>
      <c r="J230" s="163"/>
      <c r="K230" s="163">
        <v>491</v>
      </c>
      <c r="L230" s="163">
        <v>436.8</v>
      </c>
      <c r="M230" s="163">
        <v>8</v>
      </c>
      <c r="N230" s="168">
        <v>24980.839199999999</v>
      </c>
      <c r="O230" s="168">
        <v>0</v>
      </c>
      <c r="P230" s="168">
        <v>0</v>
      </c>
      <c r="Q230" s="168">
        <v>24980.839199999999</v>
      </c>
      <c r="R230" s="163">
        <v>2019</v>
      </c>
    </row>
    <row r="231" spans="1:18" s="9" customFormat="1" x14ac:dyDescent="0.2">
      <c r="A231" s="163">
        <f t="shared" si="4"/>
        <v>222</v>
      </c>
      <c r="B231" s="166" t="s">
        <v>1341</v>
      </c>
      <c r="C231" s="165">
        <v>1946</v>
      </c>
      <c r="D231" s="163"/>
      <c r="E231" s="166" t="s">
        <v>54</v>
      </c>
      <c r="F231" s="163">
        <v>2</v>
      </c>
      <c r="G231" s="165">
        <v>2</v>
      </c>
      <c r="H231" s="163">
        <v>480.58</v>
      </c>
      <c r="I231" s="163"/>
      <c r="J231" s="163"/>
      <c r="K231" s="163">
        <v>296</v>
      </c>
      <c r="L231" s="163">
        <v>168.2</v>
      </c>
      <c r="M231" s="163">
        <v>12</v>
      </c>
      <c r="N231" s="168">
        <v>31100</v>
      </c>
      <c r="O231" s="168">
        <v>0</v>
      </c>
      <c r="P231" s="168">
        <v>0</v>
      </c>
      <c r="Q231" s="170">
        <v>31100</v>
      </c>
      <c r="R231" s="163">
        <v>2019</v>
      </c>
    </row>
    <row r="232" spans="1:18" s="9" customFormat="1" x14ac:dyDescent="0.2">
      <c r="A232" s="163">
        <f t="shared" si="4"/>
        <v>223</v>
      </c>
      <c r="B232" s="166" t="s">
        <v>1342</v>
      </c>
      <c r="C232" s="165">
        <v>1930</v>
      </c>
      <c r="D232" s="163"/>
      <c r="E232" s="166" t="s">
        <v>54</v>
      </c>
      <c r="F232" s="163">
        <v>2</v>
      </c>
      <c r="G232" s="165">
        <v>1</v>
      </c>
      <c r="H232" s="163">
        <v>302</v>
      </c>
      <c r="I232" s="163"/>
      <c r="J232" s="163"/>
      <c r="K232" s="163">
        <v>263</v>
      </c>
      <c r="L232" s="163">
        <v>232.7</v>
      </c>
      <c r="M232" s="163">
        <v>8</v>
      </c>
      <c r="N232" s="168">
        <v>19550</v>
      </c>
      <c r="O232" s="168">
        <v>0</v>
      </c>
      <c r="P232" s="168">
        <v>0</v>
      </c>
      <c r="Q232" s="170">
        <v>19550</v>
      </c>
      <c r="R232" s="163">
        <v>2019</v>
      </c>
    </row>
    <row r="233" spans="1:18" s="9" customFormat="1" x14ac:dyDescent="0.2">
      <c r="A233" s="163">
        <f t="shared" si="4"/>
        <v>224</v>
      </c>
      <c r="B233" s="166" t="s">
        <v>1343</v>
      </c>
      <c r="C233" s="165">
        <v>1953</v>
      </c>
      <c r="D233" s="163">
        <v>1979</v>
      </c>
      <c r="E233" s="166" t="s">
        <v>54</v>
      </c>
      <c r="F233" s="163">
        <v>2</v>
      </c>
      <c r="G233" s="165">
        <v>1</v>
      </c>
      <c r="H233" s="163">
        <v>386</v>
      </c>
      <c r="I233" s="163"/>
      <c r="J233" s="163"/>
      <c r="K233" s="163">
        <v>343</v>
      </c>
      <c r="L233" s="163">
        <v>314.60000000000002</v>
      </c>
      <c r="M233" s="163">
        <v>7</v>
      </c>
      <c r="N233" s="168">
        <v>24980</v>
      </c>
      <c r="O233" s="168">
        <v>0</v>
      </c>
      <c r="P233" s="168">
        <v>0</v>
      </c>
      <c r="Q233" s="170">
        <v>24980</v>
      </c>
      <c r="R233" s="163">
        <v>2019</v>
      </c>
    </row>
    <row r="234" spans="1:18" s="9" customFormat="1" ht="22.5" x14ac:dyDescent="0.2">
      <c r="A234" s="163">
        <f t="shared" si="4"/>
        <v>225</v>
      </c>
      <c r="B234" s="166" t="s">
        <v>1344</v>
      </c>
      <c r="C234" s="165">
        <v>1937</v>
      </c>
      <c r="D234" s="163"/>
      <c r="E234" s="166" t="s">
        <v>54</v>
      </c>
      <c r="F234" s="163">
        <v>2</v>
      </c>
      <c r="G234" s="165">
        <v>3</v>
      </c>
      <c r="H234" s="163">
        <v>757.2</v>
      </c>
      <c r="I234" s="163"/>
      <c r="J234" s="163"/>
      <c r="K234" s="163">
        <v>631</v>
      </c>
      <c r="L234" s="163">
        <v>513.70000000000005</v>
      </c>
      <c r="M234" s="163">
        <v>14</v>
      </c>
      <c r="N234" s="168">
        <v>49000</v>
      </c>
      <c r="O234" s="168">
        <v>0</v>
      </c>
      <c r="P234" s="168">
        <v>0</v>
      </c>
      <c r="Q234" s="170">
        <v>49000</v>
      </c>
      <c r="R234" s="163">
        <v>2019</v>
      </c>
    </row>
    <row r="235" spans="1:18" s="9" customFormat="1" ht="22.5" x14ac:dyDescent="0.2">
      <c r="A235" s="163">
        <f t="shared" si="4"/>
        <v>226</v>
      </c>
      <c r="B235" s="166" t="s">
        <v>1345</v>
      </c>
      <c r="C235" s="165">
        <v>1951</v>
      </c>
      <c r="D235" s="163"/>
      <c r="E235" s="166" t="s">
        <v>54</v>
      </c>
      <c r="F235" s="163">
        <v>2</v>
      </c>
      <c r="G235" s="165">
        <v>2</v>
      </c>
      <c r="H235" s="163">
        <v>450</v>
      </c>
      <c r="I235" s="163"/>
      <c r="J235" s="163"/>
      <c r="K235" s="163">
        <v>375.9</v>
      </c>
      <c r="L235" s="163">
        <v>269.5</v>
      </c>
      <c r="M235" s="163">
        <v>8</v>
      </c>
      <c r="N235" s="168">
        <v>29130</v>
      </c>
      <c r="O235" s="168">
        <v>0</v>
      </c>
      <c r="P235" s="168">
        <v>0</v>
      </c>
      <c r="Q235" s="170">
        <v>29130</v>
      </c>
      <c r="R235" s="163">
        <v>2019</v>
      </c>
    </row>
    <row r="236" spans="1:18" s="9" customFormat="1" x14ac:dyDescent="0.2">
      <c r="A236" s="163">
        <f t="shared" si="4"/>
        <v>227</v>
      </c>
      <c r="B236" s="166" t="s">
        <v>1346</v>
      </c>
      <c r="C236" s="165">
        <v>1959</v>
      </c>
      <c r="D236" s="163"/>
      <c r="E236" s="166" t="s">
        <v>54</v>
      </c>
      <c r="F236" s="163">
        <v>2</v>
      </c>
      <c r="G236" s="165">
        <v>1</v>
      </c>
      <c r="H236" s="163">
        <v>458.64</v>
      </c>
      <c r="I236" s="163"/>
      <c r="J236" s="163"/>
      <c r="K236" s="163">
        <v>382.2</v>
      </c>
      <c r="L236" s="163">
        <v>142.69999999999999</v>
      </c>
      <c r="M236" s="163">
        <v>8</v>
      </c>
      <c r="N236" s="168">
        <v>29700</v>
      </c>
      <c r="O236" s="168">
        <v>0</v>
      </c>
      <c r="P236" s="168">
        <v>0</v>
      </c>
      <c r="Q236" s="170">
        <v>29700</v>
      </c>
      <c r="R236" s="163">
        <v>2019</v>
      </c>
    </row>
    <row r="237" spans="1:18" s="9" customFormat="1" x14ac:dyDescent="0.2">
      <c r="A237" s="163">
        <f t="shared" si="4"/>
        <v>228</v>
      </c>
      <c r="B237" s="166" t="s">
        <v>1347</v>
      </c>
      <c r="C237" s="165">
        <v>1949</v>
      </c>
      <c r="D237" s="163"/>
      <c r="E237" s="166" t="s">
        <v>54</v>
      </c>
      <c r="F237" s="163">
        <v>2</v>
      </c>
      <c r="G237" s="165">
        <v>1</v>
      </c>
      <c r="H237" s="163">
        <v>414.5</v>
      </c>
      <c r="I237" s="163"/>
      <c r="J237" s="163"/>
      <c r="K237" s="163">
        <v>278</v>
      </c>
      <c r="L237" s="163">
        <v>281.8</v>
      </c>
      <c r="M237" s="163">
        <v>8</v>
      </c>
      <c r="N237" s="168">
        <v>30425</v>
      </c>
      <c r="O237" s="168">
        <v>0</v>
      </c>
      <c r="P237" s="168">
        <v>0</v>
      </c>
      <c r="Q237" s="170">
        <v>30425</v>
      </c>
      <c r="R237" s="163">
        <v>2019</v>
      </c>
    </row>
    <row r="238" spans="1:18" s="9" customFormat="1" x14ac:dyDescent="0.2">
      <c r="A238" s="163">
        <f t="shared" si="4"/>
        <v>229</v>
      </c>
      <c r="B238" s="166" t="s">
        <v>1348</v>
      </c>
      <c r="C238" s="165">
        <v>1952</v>
      </c>
      <c r="D238" s="163"/>
      <c r="E238" s="166" t="s">
        <v>54</v>
      </c>
      <c r="F238" s="163">
        <v>2</v>
      </c>
      <c r="G238" s="165">
        <v>2</v>
      </c>
      <c r="H238" s="163">
        <v>492.1</v>
      </c>
      <c r="I238" s="163"/>
      <c r="J238" s="163"/>
      <c r="K238" s="163">
        <v>326</v>
      </c>
      <c r="L238" s="163">
        <v>348.36</v>
      </c>
      <c r="M238" s="163">
        <v>9</v>
      </c>
      <c r="N238" s="168">
        <v>31850</v>
      </c>
      <c r="O238" s="168">
        <v>0</v>
      </c>
      <c r="P238" s="168">
        <v>0</v>
      </c>
      <c r="Q238" s="170">
        <v>31850</v>
      </c>
      <c r="R238" s="163">
        <v>2019</v>
      </c>
    </row>
    <row r="239" spans="1:18" s="9" customFormat="1" x14ac:dyDescent="0.2">
      <c r="A239" s="163">
        <f t="shared" si="4"/>
        <v>230</v>
      </c>
      <c r="B239" s="166" t="s">
        <v>1349</v>
      </c>
      <c r="C239" s="165">
        <v>1949</v>
      </c>
      <c r="D239" s="163"/>
      <c r="E239" s="166" t="s">
        <v>54</v>
      </c>
      <c r="F239" s="163">
        <v>2</v>
      </c>
      <c r="G239" s="165">
        <v>1</v>
      </c>
      <c r="H239" s="163">
        <v>426.9</v>
      </c>
      <c r="I239" s="163"/>
      <c r="J239" s="163"/>
      <c r="K239" s="163">
        <v>265</v>
      </c>
      <c r="L239" s="163">
        <v>374.1</v>
      </c>
      <c r="M239" s="163">
        <v>9</v>
      </c>
      <c r="N239" s="168">
        <v>27630</v>
      </c>
      <c r="O239" s="168">
        <v>0</v>
      </c>
      <c r="P239" s="168">
        <v>0</v>
      </c>
      <c r="Q239" s="170">
        <v>27630</v>
      </c>
      <c r="R239" s="163">
        <v>2019</v>
      </c>
    </row>
    <row r="240" spans="1:18" s="9" customFormat="1" x14ac:dyDescent="0.2">
      <c r="A240" s="163">
        <f t="shared" si="4"/>
        <v>231</v>
      </c>
      <c r="B240" s="166" t="s">
        <v>1350</v>
      </c>
      <c r="C240" s="165">
        <v>1958</v>
      </c>
      <c r="D240" s="163"/>
      <c r="E240" s="166" t="s">
        <v>54</v>
      </c>
      <c r="F240" s="163">
        <v>2</v>
      </c>
      <c r="G240" s="165">
        <v>1</v>
      </c>
      <c r="H240" s="163">
        <v>438</v>
      </c>
      <c r="I240" s="163"/>
      <c r="J240" s="163"/>
      <c r="K240" s="163">
        <v>404</v>
      </c>
      <c r="L240" s="163">
        <v>262.39999999999998</v>
      </c>
      <c r="M240" s="163">
        <v>8</v>
      </c>
      <c r="N240" s="168">
        <v>28350</v>
      </c>
      <c r="O240" s="168">
        <v>0</v>
      </c>
      <c r="P240" s="168">
        <v>0</v>
      </c>
      <c r="Q240" s="170">
        <v>28350</v>
      </c>
      <c r="R240" s="163">
        <v>2019</v>
      </c>
    </row>
    <row r="241" spans="1:18" s="9" customFormat="1" x14ac:dyDescent="0.2">
      <c r="A241" s="163">
        <f t="shared" si="4"/>
        <v>232</v>
      </c>
      <c r="B241" s="166" t="s">
        <v>1351</v>
      </c>
      <c r="C241" s="165">
        <v>1957</v>
      </c>
      <c r="D241" s="163"/>
      <c r="E241" s="166" t="s">
        <v>54</v>
      </c>
      <c r="F241" s="163">
        <v>1</v>
      </c>
      <c r="G241" s="165">
        <v>2</v>
      </c>
      <c r="H241" s="163">
        <v>484</v>
      </c>
      <c r="I241" s="163"/>
      <c r="J241" s="163"/>
      <c r="K241" s="163">
        <v>321</v>
      </c>
      <c r="L241" s="163">
        <v>298.11</v>
      </c>
      <c r="M241" s="163">
        <v>14</v>
      </c>
      <c r="N241" s="168">
        <v>31330</v>
      </c>
      <c r="O241" s="168">
        <v>0</v>
      </c>
      <c r="P241" s="168">
        <v>0</v>
      </c>
      <c r="Q241" s="170">
        <v>31330</v>
      </c>
      <c r="R241" s="163">
        <v>2019</v>
      </c>
    </row>
    <row r="242" spans="1:18" s="9" customFormat="1" x14ac:dyDescent="0.2">
      <c r="A242" s="163">
        <f t="shared" si="4"/>
        <v>233</v>
      </c>
      <c r="B242" s="166" t="s">
        <v>1352</v>
      </c>
      <c r="C242" s="165">
        <v>1957</v>
      </c>
      <c r="D242" s="163"/>
      <c r="E242" s="166" t="s">
        <v>54</v>
      </c>
      <c r="F242" s="163">
        <v>2</v>
      </c>
      <c r="G242" s="165">
        <v>2</v>
      </c>
      <c r="H242" s="163">
        <v>486.2</v>
      </c>
      <c r="I242" s="163"/>
      <c r="J242" s="163"/>
      <c r="K242" s="163">
        <v>316</v>
      </c>
      <c r="L242" s="163">
        <v>310.2</v>
      </c>
      <c r="M242" s="163">
        <v>8</v>
      </c>
      <c r="N242" s="168">
        <v>31470</v>
      </c>
      <c r="O242" s="168">
        <v>0</v>
      </c>
      <c r="P242" s="168">
        <v>0</v>
      </c>
      <c r="Q242" s="170">
        <v>31470</v>
      </c>
      <c r="R242" s="163">
        <v>2019</v>
      </c>
    </row>
    <row r="243" spans="1:18" s="9" customFormat="1" x14ac:dyDescent="0.2">
      <c r="A243" s="163">
        <f t="shared" si="4"/>
        <v>234</v>
      </c>
      <c r="B243" s="166" t="s">
        <v>1353</v>
      </c>
      <c r="C243" s="165">
        <v>1986</v>
      </c>
      <c r="D243" s="163"/>
      <c r="E243" s="166" t="s">
        <v>54</v>
      </c>
      <c r="F243" s="163">
        <v>2</v>
      </c>
      <c r="G243" s="165">
        <v>2</v>
      </c>
      <c r="H243" s="163">
        <v>558.4</v>
      </c>
      <c r="I243" s="163"/>
      <c r="J243" s="163"/>
      <c r="K243" s="163">
        <v>290</v>
      </c>
      <c r="L243" s="163">
        <v>343.5</v>
      </c>
      <c r="M243" s="163">
        <v>16</v>
      </c>
      <c r="N243" s="168">
        <v>36150</v>
      </c>
      <c r="O243" s="168">
        <v>0</v>
      </c>
      <c r="P243" s="168">
        <v>0</v>
      </c>
      <c r="Q243" s="170">
        <v>36150</v>
      </c>
      <c r="R243" s="163">
        <v>2019</v>
      </c>
    </row>
    <row r="244" spans="1:18" s="9" customFormat="1" x14ac:dyDescent="0.2">
      <c r="A244" s="163">
        <f t="shared" si="4"/>
        <v>235</v>
      </c>
      <c r="B244" s="166" t="s">
        <v>1354</v>
      </c>
      <c r="C244" s="165">
        <v>1939</v>
      </c>
      <c r="D244" s="163"/>
      <c r="E244" s="166" t="s">
        <v>54</v>
      </c>
      <c r="F244" s="163">
        <v>2</v>
      </c>
      <c r="G244" s="165">
        <v>1</v>
      </c>
      <c r="H244" s="163">
        <v>238.8</v>
      </c>
      <c r="I244" s="163"/>
      <c r="J244" s="163"/>
      <c r="K244" s="163">
        <v>165</v>
      </c>
      <c r="L244" s="163">
        <v>119.5</v>
      </c>
      <c r="M244" s="163">
        <v>4</v>
      </c>
      <c r="N244" s="168">
        <v>15460</v>
      </c>
      <c r="O244" s="168">
        <v>0</v>
      </c>
      <c r="P244" s="168">
        <v>0</v>
      </c>
      <c r="Q244" s="170">
        <v>15460</v>
      </c>
      <c r="R244" s="163">
        <v>2019</v>
      </c>
    </row>
    <row r="245" spans="1:18" s="9" customFormat="1" x14ac:dyDescent="0.2">
      <c r="A245" s="163">
        <f t="shared" si="4"/>
        <v>236</v>
      </c>
      <c r="B245" s="166" t="s">
        <v>1355</v>
      </c>
      <c r="C245" s="165">
        <v>1950</v>
      </c>
      <c r="D245" s="163"/>
      <c r="E245" s="166" t="s">
        <v>54</v>
      </c>
      <c r="F245" s="163">
        <v>2</v>
      </c>
      <c r="G245" s="165">
        <v>2</v>
      </c>
      <c r="H245" s="163">
        <v>439.25</v>
      </c>
      <c r="I245" s="163"/>
      <c r="J245" s="163"/>
      <c r="K245" s="163">
        <v>366.04</v>
      </c>
      <c r="L245" s="163">
        <v>165.1</v>
      </c>
      <c r="M245" s="163">
        <v>9</v>
      </c>
      <c r="N245" s="168">
        <v>28430</v>
      </c>
      <c r="O245" s="168">
        <v>0</v>
      </c>
      <c r="P245" s="168">
        <v>0</v>
      </c>
      <c r="Q245" s="170">
        <v>28430</v>
      </c>
      <c r="R245" s="163">
        <v>2019</v>
      </c>
    </row>
    <row r="246" spans="1:18" s="9" customFormat="1" x14ac:dyDescent="0.2">
      <c r="A246" s="163">
        <f t="shared" si="4"/>
        <v>237</v>
      </c>
      <c r="B246" s="166" t="s">
        <v>1356</v>
      </c>
      <c r="C246" s="165">
        <v>1915</v>
      </c>
      <c r="D246" s="163"/>
      <c r="E246" s="166" t="s">
        <v>54</v>
      </c>
      <c r="F246" s="163">
        <v>1</v>
      </c>
      <c r="G246" s="165">
        <v>2</v>
      </c>
      <c r="H246" s="163">
        <v>233.9</v>
      </c>
      <c r="I246" s="163"/>
      <c r="J246" s="163"/>
      <c r="K246" s="163">
        <v>155</v>
      </c>
      <c r="L246" s="163">
        <v>113.1</v>
      </c>
      <c r="M246" s="163">
        <v>4</v>
      </c>
      <c r="N246" s="168">
        <v>15140</v>
      </c>
      <c r="O246" s="168">
        <v>0</v>
      </c>
      <c r="P246" s="168">
        <v>0</v>
      </c>
      <c r="Q246" s="170">
        <v>15140</v>
      </c>
      <c r="R246" s="163">
        <v>2019</v>
      </c>
    </row>
    <row r="247" spans="1:18" x14ac:dyDescent="0.2">
      <c r="A247" s="163">
        <f t="shared" si="4"/>
        <v>238</v>
      </c>
      <c r="B247" s="166" t="s">
        <v>1357</v>
      </c>
      <c r="C247" s="165">
        <v>1950</v>
      </c>
      <c r="D247" s="163"/>
      <c r="E247" s="166" t="s">
        <v>54</v>
      </c>
      <c r="F247" s="163">
        <v>2</v>
      </c>
      <c r="G247" s="165">
        <v>1</v>
      </c>
      <c r="H247" s="163">
        <v>421.5</v>
      </c>
      <c r="I247" s="163"/>
      <c r="J247" s="163"/>
      <c r="K247" s="163">
        <v>282.7</v>
      </c>
      <c r="L247" s="163">
        <v>422.9</v>
      </c>
      <c r="M247" s="163">
        <v>8</v>
      </c>
      <c r="N247" s="168">
        <v>27280</v>
      </c>
      <c r="O247" s="168">
        <v>0</v>
      </c>
      <c r="P247" s="168">
        <v>0</v>
      </c>
      <c r="Q247" s="170">
        <v>27280</v>
      </c>
      <c r="R247" s="163">
        <v>2019</v>
      </c>
    </row>
    <row r="248" spans="1:18" ht="12.75" customHeight="1" x14ac:dyDescent="0.15">
      <c r="A248" s="269" t="s">
        <v>223</v>
      </c>
      <c r="B248" s="269"/>
      <c r="C248" s="173">
        <v>238</v>
      </c>
      <c r="D248" s="174"/>
      <c r="E248" s="172"/>
      <c r="F248" s="174"/>
      <c r="G248" s="173"/>
      <c r="H248" s="175">
        <f t="shared" ref="H248:N248" si="5">SUM(H10:H247)</f>
        <v>119226.64999999997</v>
      </c>
      <c r="I248" s="175">
        <f t="shared" si="5"/>
        <v>0</v>
      </c>
      <c r="J248" s="175">
        <f t="shared" si="5"/>
        <v>0</v>
      </c>
      <c r="K248" s="175">
        <f t="shared" si="5"/>
        <v>90865.779999999984</v>
      </c>
      <c r="L248" s="175">
        <f t="shared" si="5"/>
        <v>80813.549999999988</v>
      </c>
      <c r="M248" s="175">
        <f t="shared" si="5"/>
        <v>2771</v>
      </c>
      <c r="N248" s="175">
        <f t="shared" si="5"/>
        <v>7727386.1760000028</v>
      </c>
      <c r="O248" s="175"/>
      <c r="P248" s="175"/>
      <c r="Q248" s="175">
        <f>SUM(Q10:Q247)</f>
        <v>7727386.1760000028</v>
      </c>
      <c r="R248" s="176"/>
    </row>
    <row r="249" spans="1:18" ht="12.75" customHeight="1" x14ac:dyDescent="0.15">
      <c r="A249" s="268" t="s">
        <v>271</v>
      </c>
      <c r="B249" s="268"/>
      <c r="C249" s="178"/>
      <c r="D249" s="179"/>
      <c r="E249" s="177"/>
      <c r="F249" s="179"/>
      <c r="G249" s="178"/>
      <c r="H249" s="179"/>
      <c r="I249" s="179"/>
      <c r="J249" s="179"/>
      <c r="K249" s="179"/>
      <c r="L249" s="179"/>
      <c r="M249" s="179"/>
      <c r="N249" s="180"/>
      <c r="O249" s="180"/>
      <c r="P249" s="180"/>
      <c r="Q249" s="181"/>
      <c r="R249" s="182"/>
    </row>
    <row r="250" spans="1:18" x14ac:dyDescent="0.2">
      <c r="A250" s="163"/>
      <c r="B250" s="164" t="s">
        <v>272</v>
      </c>
      <c r="C250" s="165"/>
      <c r="D250" s="163"/>
      <c r="E250" s="166"/>
      <c r="F250" s="163"/>
      <c r="G250" s="165"/>
      <c r="H250" s="163"/>
      <c r="I250" s="163"/>
      <c r="J250" s="163"/>
      <c r="K250" s="163"/>
      <c r="L250" s="163"/>
      <c r="M250" s="163"/>
      <c r="N250" s="163"/>
      <c r="O250" s="163"/>
      <c r="P250" s="163"/>
      <c r="Q250" s="183"/>
      <c r="R250" s="163"/>
    </row>
    <row r="251" spans="1:18" x14ac:dyDescent="0.2">
      <c r="A251" s="163">
        <v>1</v>
      </c>
      <c r="B251" s="166" t="s">
        <v>1358</v>
      </c>
      <c r="C251" s="165">
        <v>1963</v>
      </c>
      <c r="D251" s="163"/>
      <c r="E251" s="166" t="s">
        <v>183</v>
      </c>
      <c r="F251" s="163">
        <v>2</v>
      </c>
      <c r="G251" s="165">
        <v>1</v>
      </c>
      <c r="H251" s="168">
        <v>353</v>
      </c>
      <c r="I251" s="163"/>
      <c r="J251" s="163"/>
      <c r="K251" s="163">
        <v>327</v>
      </c>
      <c r="L251" s="163">
        <v>49</v>
      </c>
      <c r="M251" s="184">
        <v>8</v>
      </c>
      <c r="N251" s="185">
        <v>22850</v>
      </c>
      <c r="O251" s="186">
        <v>0</v>
      </c>
      <c r="P251" s="186">
        <v>0</v>
      </c>
      <c r="Q251" s="187">
        <v>22850</v>
      </c>
      <c r="R251" s="163">
        <v>2019</v>
      </c>
    </row>
    <row r="252" spans="1:18" x14ac:dyDescent="0.2">
      <c r="A252" s="163">
        <f>A251+1</f>
        <v>2</v>
      </c>
      <c r="B252" s="166" t="s">
        <v>1359</v>
      </c>
      <c r="C252" s="165">
        <v>1959</v>
      </c>
      <c r="D252" s="163"/>
      <c r="E252" s="166" t="s">
        <v>183</v>
      </c>
      <c r="F252" s="163">
        <v>2</v>
      </c>
      <c r="G252" s="165">
        <v>1</v>
      </c>
      <c r="H252" s="168">
        <v>446.8</v>
      </c>
      <c r="I252" s="163"/>
      <c r="J252" s="163"/>
      <c r="K252" s="163">
        <v>412.8</v>
      </c>
      <c r="L252" s="163">
        <v>404.1</v>
      </c>
      <c r="M252" s="184">
        <v>17</v>
      </c>
      <c r="N252" s="185">
        <v>28920</v>
      </c>
      <c r="O252" s="186">
        <v>0</v>
      </c>
      <c r="P252" s="186">
        <v>0</v>
      </c>
      <c r="Q252" s="187">
        <v>28920</v>
      </c>
      <c r="R252" s="163">
        <v>2019</v>
      </c>
    </row>
    <row r="253" spans="1:18" x14ac:dyDescent="0.2">
      <c r="A253" s="163">
        <v>3</v>
      </c>
      <c r="B253" s="166" t="s">
        <v>1360</v>
      </c>
      <c r="C253" s="165">
        <v>1958</v>
      </c>
      <c r="D253" s="163"/>
      <c r="E253" s="166" t="s">
        <v>183</v>
      </c>
      <c r="F253" s="163">
        <v>2</v>
      </c>
      <c r="G253" s="165">
        <v>1</v>
      </c>
      <c r="H253" s="168">
        <v>451.3</v>
      </c>
      <c r="I253" s="163"/>
      <c r="J253" s="163"/>
      <c r="K253" s="163">
        <v>417.3</v>
      </c>
      <c r="L253" s="163">
        <v>207.3</v>
      </c>
      <c r="M253" s="184">
        <v>10</v>
      </c>
      <c r="N253" s="185">
        <v>29200</v>
      </c>
      <c r="O253" s="186">
        <v>0</v>
      </c>
      <c r="P253" s="186">
        <v>0</v>
      </c>
      <c r="Q253" s="187">
        <v>29200</v>
      </c>
      <c r="R253" s="163">
        <v>2019</v>
      </c>
    </row>
    <row r="254" spans="1:18" x14ac:dyDescent="0.2">
      <c r="A254" s="163">
        <v>4</v>
      </c>
      <c r="B254" s="166" t="s">
        <v>1361</v>
      </c>
      <c r="C254" s="165">
        <v>1957</v>
      </c>
      <c r="D254" s="163"/>
      <c r="E254" s="166" t="s">
        <v>183</v>
      </c>
      <c r="F254" s="163">
        <v>2</v>
      </c>
      <c r="G254" s="165">
        <v>1</v>
      </c>
      <c r="H254" s="168">
        <v>437.8</v>
      </c>
      <c r="I254" s="163"/>
      <c r="J254" s="163"/>
      <c r="K254" s="163">
        <v>412.8</v>
      </c>
      <c r="L254" s="163">
        <v>208.5</v>
      </c>
      <c r="M254" s="184">
        <v>7</v>
      </c>
      <c r="N254" s="185">
        <v>28350</v>
      </c>
      <c r="O254" s="186">
        <v>0</v>
      </c>
      <c r="P254" s="186">
        <v>0</v>
      </c>
      <c r="Q254" s="187">
        <v>28350</v>
      </c>
      <c r="R254" s="163">
        <v>2019</v>
      </c>
    </row>
    <row r="255" spans="1:18" x14ac:dyDescent="0.2">
      <c r="A255" s="163">
        <v>5</v>
      </c>
      <c r="B255" s="166" t="s">
        <v>1362</v>
      </c>
      <c r="C255" s="165">
        <v>1958</v>
      </c>
      <c r="D255" s="163"/>
      <c r="E255" s="166" t="s">
        <v>183</v>
      </c>
      <c r="F255" s="163">
        <v>2</v>
      </c>
      <c r="G255" s="165">
        <v>1</v>
      </c>
      <c r="H255" s="168">
        <v>447.6</v>
      </c>
      <c r="I255" s="163"/>
      <c r="J255" s="163"/>
      <c r="K255" s="163">
        <v>413.6</v>
      </c>
      <c r="L255" s="163">
        <v>261.10000000000002</v>
      </c>
      <c r="M255" s="184">
        <v>13</v>
      </c>
      <c r="N255" s="185">
        <v>29000</v>
      </c>
      <c r="O255" s="186">
        <v>0</v>
      </c>
      <c r="P255" s="186">
        <v>0</v>
      </c>
      <c r="Q255" s="187">
        <v>29000</v>
      </c>
      <c r="R255" s="163">
        <v>2019</v>
      </c>
    </row>
    <row r="256" spans="1:18" x14ac:dyDescent="0.2">
      <c r="A256" s="163">
        <v>6</v>
      </c>
      <c r="B256" s="166" t="s">
        <v>1363</v>
      </c>
      <c r="C256" s="165">
        <v>1958</v>
      </c>
      <c r="D256" s="163"/>
      <c r="E256" s="166" t="s">
        <v>54</v>
      </c>
      <c r="F256" s="163">
        <v>2</v>
      </c>
      <c r="G256" s="163">
        <v>1</v>
      </c>
      <c r="H256" s="168">
        <v>412.9</v>
      </c>
      <c r="I256" s="163"/>
      <c r="J256" s="163"/>
      <c r="K256" s="163">
        <v>375.3</v>
      </c>
      <c r="L256" s="163">
        <v>88.1</v>
      </c>
      <c r="M256" s="184">
        <v>7</v>
      </c>
      <c r="N256" s="185">
        <v>26750</v>
      </c>
      <c r="O256" s="186">
        <v>0</v>
      </c>
      <c r="P256" s="186">
        <v>0</v>
      </c>
      <c r="Q256" s="187">
        <v>26750</v>
      </c>
      <c r="R256" s="163">
        <v>2019</v>
      </c>
    </row>
    <row r="257" spans="1:18" x14ac:dyDescent="0.2">
      <c r="A257" s="163">
        <v>7</v>
      </c>
      <c r="B257" s="166" t="s">
        <v>1364</v>
      </c>
      <c r="C257" s="165">
        <v>1962</v>
      </c>
      <c r="D257" s="163"/>
      <c r="E257" s="166" t="s">
        <v>54</v>
      </c>
      <c r="F257" s="163">
        <v>2</v>
      </c>
      <c r="G257" s="163">
        <v>1</v>
      </c>
      <c r="H257" s="168">
        <v>433.5</v>
      </c>
      <c r="I257" s="163"/>
      <c r="J257" s="163"/>
      <c r="K257" s="163">
        <v>400.8</v>
      </c>
      <c r="L257" s="163">
        <v>200.6</v>
      </c>
      <c r="M257" s="184">
        <v>8</v>
      </c>
      <c r="N257" s="185">
        <v>28050</v>
      </c>
      <c r="O257" s="186">
        <v>0</v>
      </c>
      <c r="P257" s="186">
        <v>0</v>
      </c>
      <c r="Q257" s="187">
        <v>28050</v>
      </c>
      <c r="R257" s="163">
        <v>2019</v>
      </c>
    </row>
    <row r="258" spans="1:18" x14ac:dyDescent="0.2">
      <c r="A258" s="163">
        <v>8</v>
      </c>
      <c r="B258" s="166" t="s">
        <v>1365</v>
      </c>
      <c r="C258" s="165">
        <v>1970</v>
      </c>
      <c r="D258" s="163"/>
      <c r="E258" s="166" t="s">
        <v>54</v>
      </c>
      <c r="F258" s="163">
        <v>2</v>
      </c>
      <c r="G258" s="163">
        <v>1</v>
      </c>
      <c r="H258" s="168">
        <v>349.6</v>
      </c>
      <c r="I258" s="163"/>
      <c r="J258" s="163"/>
      <c r="K258" s="163">
        <v>312.39999999999998</v>
      </c>
      <c r="L258" s="163">
        <v>159.5</v>
      </c>
      <c r="M258" s="184">
        <v>8</v>
      </c>
      <c r="N258" s="185">
        <v>22650</v>
      </c>
      <c r="O258" s="186">
        <v>0</v>
      </c>
      <c r="P258" s="186">
        <v>0</v>
      </c>
      <c r="Q258" s="187">
        <v>22650</v>
      </c>
      <c r="R258" s="163">
        <v>2019</v>
      </c>
    </row>
    <row r="259" spans="1:18" x14ac:dyDescent="0.2">
      <c r="A259" s="163">
        <v>9</v>
      </c>
      <c r="B259" s="166" t="s">
        <v>1366</v>
      </c>
      <c r="C259" s="165">
        <v>1964</v>
      </c>
      <c r="D259" s="163"/>
      <c r="E259" s="166" t="s">
        <v>54</v>
      </c>
      <c r="F259" s="163">
        <v>2</v>
      </c>
      <c r="G259" s="163">
        <v>1</v>
      </c>
      <c r="H259" s="168">
        <v>357.2</v>
      </c>
      <c r="I259" s="163"/>
      <c r="J259" s="163"/>
      <c r="K259" s="163">
        <v>329.4</v>
      </c>
      <c r="L259" s="163">
        <v>125.1</v>
      </c>
      <c r="M259" s="184">
        <v>8</v>
      </c>
      <c r="N259" s="185">
        <v>23150</v>
      </c>
      <c r="O259" s="186">
        <v>0</v>
      </c>
      <c r="P259" s="186">
        <v>0</v>
      </c>
      <c r="Q259" s="187">
        <v>23150</v>
      </c>
      <c r="R259" s="163">
        <v>2019</v>
      </c>
    </row>
    <row r="260" spans="1:18" x14ac:dyDescent="0.2">
      <c r="A260" s="163">
        <v>10</v>
      </c>
      <c r="B260" s="166" t="s">
        <v>1367</v>
      </c>
      <c r="C260" s="165">
        <v>1962</v>
      </c>
      <c r="D260" s="163"/>
      <c r="E260" s="166" t="s">
        <v>54</v>
      </c>
      <c r="F260" s="163">
        <v>2</v>
      </c>
      <c r="G260" s="163">
        <v>1</v>
      </c>
      <c r="H260" s="168">
        <v>351.54</v>
      </c>
      <c r="I260" s="163"/>
      <c r="J260" s="163"/>
      <c r="K260" s="163">
        <v>322.5</v>
      </c>
      <c r="L260" s="163">
        <v>236.7</v>
      </c>
      <c r="M260" s="184">
        <v>8</v>
      </c>
      <c r="N260" s="185">
        <v>22750</v>
      </c>
      <c r="O260" s="186">
        <v>0</v>
      </c>
      <c r="P260" s="186">
        <v>0</v>
      </c>
      <c r="Q260" s="187">
        <v>22750</v>
      </c>
      <c r="R260" s="163">
        <v>2019</v>
      </c>
    </row>
    <row r="261" spans="1:18" ht="12.75" customHeight="1" x14ac:dyDescent="0.15">
      <c r="A261" s="269" t="s">
        <v>301</v>
      </c>
      <c r="B261" s="269"/>
      <c r="C261" s="173">
        <v>10</v>
      </c>
      <c r="D261" s="174"/>
      <c r="E261" s="188"/>
      <c r="F261" s="174"/>
      <c r="G261" s="173"/>
      <c r="H261" s="175">
        <f t="shared" ref="H261:N261" si="6">SUM(H251:H260)</f>
        <v>4041.24</v>
      </c>
      <c r="I261" s="175">
        <f t="shared" si="6"/>
        <v>0</v>
      </c>
      <c r="J261" s="175">
        <f t="shared" si="6"/>
        <v>0</v>
      </c>
      <c r="K261" s="175">
        <f t="shared" si="6"/>
        <v>3723.9000000000005</v>
      </c>
      <c r="L261" s="175">
        <f t="shared" si="6"/>
        <v>1939.9999999999998</v>
      </c>
      <c r="M261" s="175">
        <f t="shared" si="6"/>
        <v>94</v>
      </c>
      <c r="N261" s="175">
        <f t="shared" si="6"/>
        <v>261670</v>
      </c>
      <c r="O261" s="175"/>
      <c r="P261" s="175"/>
      <c r="Q261" s="175">
        <f>SUM(Q251:Q260)</f>
        <v>261670</v>
      </c>
      <c r="R261" s="176"/>
    </row>
    <row r="262" spans="1:18" ht="12.75" customHeight="1" x14ac:dyDescent="0.15">
      <c r="A262" s="273" t="s">
        <v>314</v>
      </c>
      <c r="B262" s="273"/>
      <c r="C262" s="189"/>
      <c r="D262" s="190"/>
      <c r="E262" s="191"/>
      <c r="F262" s="190"/>
      <c r="G262" s="189"/>
      <c r="H262" s="190"/>
      <c r="I262" s="190"/>
      <c r="J262" s="190"/>
      <c r="K262" s="190"/>
      <c r="L262" s="190"/>
      <c r="M262" s="179"/>
      <c r="N262" s="192"/>
      <c r="O262" s="192"/>
      <c r="P262" s="192"/>
      <c r="Q262" s="193"/>
      <c r="R262" s="182"/>
    </row>
    <row r="263" spans="1:18" x14ac:dyDescent="0.2">
      <c r="A263" s="163"/>
      <c r="B263" s="164" t="s">
        <v>315</v>
      </c>
      <c r="C263" s="165"/>
      <c r="D263" s="163"/>
      <c r="E263" s="166"/>
      <c r="F263" s="163"/>
      <c r="G263" s="165"/>
      <c r="H263" s="163"/>
      <c r="I263" s="163"/>
      <c r="J263" s="163"/>
      <c r="K263" s="163"/>
      <c r="L263" s="163"/>
      <c r="M263" s="163"/>
      <c r="N263" s="168"/>
      <c r="O263" s="168"/>
      <c r="P263" s="168"/>
      <c r="Q263" s="169"/>
      <c r="R263" s="163"/>
    </row>
    <row r="264" spans="1:18" x14ac:dyDescent="0.2">
      <c r="A264" s="163">
        <v>1</v>
      </c>
      <c r="B264" s="166" t="s">
        <v>1368</v>
      </c>
      <c r="C264" s="165">
        <v>1959</v>
      </c>
      <c r="D264" s="163"/>
      <c r="E264" s="166" t="s">
        <v>54</v>
      </c>
      <c r="F264" s="163">
        <v>2</v>
      </c>
      <c r="G264" s="165">
        <v>3</v>
      </c>
      <c r="H264" s="168">
        <v>568.20000000000005</v>
      </c>
      <c r="I264" s="163"/>
      <c r="J264" s="163"/>
      <c r="K264" s="163">
        <v>506.1</v>
      </c>
      <c r="L264" s="163">
        <v>332.2</v>
      </c>
      <c r="M264" s="163">
        <v>12</v>
      </c>
      <c r="N264" s="194">
        <v>36780</v>
      </c>
      <c r="O264" s="168">
        <v>0</v>
      </c>
      <c r="P264" s="168">
        <v>0</v>
      </c>
      <c r="Q264" s="195">
        <v>36780</v>
      </c>
      <c r="R264" s="163">
        <v>2019</v>
      </c>
    </row>
    <row r="265" spans="1:18" x14ac:dyDescent="0.2">
      <c r="A265" s="163">
        <f t="shared" ref="A265:A278" si="7">A264+1</f>
        <v>2</v>
      </c>
      <c r="B265" s="166" t="s">
        <v>1369</v>
      </c>
      <c r="C265" s="165">
        <v>1970</v>
      </c>
      <c r="D265" s="163"/>
      <c r="E265" s="166" t="s">
        <v>54</v>
      </c>
      <c r="F265" s="163">
        <v>2</v>
      </c>
      <c r="G265" s="165">
        <v>3</v>
      </c>
      <c r="H265" s="168">
        <v>567.5</v>
      </c>
      <c r="I265" s="163"/>
      <c r="J265" s="163"/>
      <c r="K265" s="163">
        <v>505.9</v>
      </c>
      <c r="L265" s="163">
        <v>301.10000000000002</v>
      </c>
      <c r="M265" s="163">
        <v>12</v>
      </c>
      <c r="N265" s="194">
        <v>36730</v>
      </c>
      <c r="O265" s="168">
        <v>0</v>
      </c>
      <c r="P265" s="168">
        <v>0</v>
      </c>
      <c r="Q265" s="195">
        <v>36730</v>
      </c>
      <c r="R265" s="163">
        <v>2019</v>
      </c>
    </row>
    <row r="266" spans="1:18" x14ac:dyDescent="0.2">
      <c r="A266" s="163">
        <f t="shared" si="7"/>
        <v>3</v>
      </c>
      <c r="B266" s="166" t="s">
        <v>1370</v>
      </c>
      <c r="C266" s="165">
        <v>1967</v>
      </c>
      <c r="D266" s="163"/>
      <c r="E266" s="166" t="s">
        <v>54</v>
      </c>
      <c r="F266" s="163">
        <v>2</v>
      </c>
      <c r="G266" s="165">
        <v>3</v>
      </c>
      <c r="H266" s="168">
        <v>573.79999999999995</v>
      </c>
      <c r="I266" s="163"/>
      <c r="J266" s="163"/>
      <c r="K266" s="163">
        <v>511.7</v>
      </c>
      <c r="L266" s="163">
        <v>445.17</v>
      </c>
      <c r="M266" s="163">
        <v>12</v>
      </c>
      <c r="N266" s="194">
        <v>37150</v>
      </c>
      <c r="O266" s="168">
        <v>0</v>
      </c>
      <c r="P266" s="168">
        <v>0</v>
      </c>
      <c r="Q266" s="195">
        <v>37150</v>
      </c>
      <c r="R266" s="163">
        <v>2019</v>
      </c>
    </row>
    <row r="267" spans="1:18" x14ac:dyDescent="0.2">
      <c r="A267" s="163">
        <f t="shared" si="7"/>
        <v>4</v>
      </c>
      <c r="B267" s="166" t="s">
        <v>1371</v>
      </c>
      <c r="C267" s="165">
        <v>1965</v>
      </c>
      <c r="D267" s="163"/>
      <c r="E267" s="166" t="s">
        <v>54</v>
      </c>
      <c r="F267" s="163">
        <v>2</v>
      </c>
      <c r="G267" s="165">
        <v>1</v>
      </c>
      <c r="H267" s="168">
        <v>323.60000000000002</v>
      </c>
      <c r="I267" s="163"/>
      <c r="J267" s="163"/>
      <c r="K267" s="163">
        <v>208.7</v>
      </c>
      <c r="L267" s="163">
        <v>76.099999999999994</v>
      </c>
      <c r="M267" s="163">
        <v>8</v>
      </c>
      <c r="N267" s="194">
        <v>20950</v>
      </c>
      <c r="O267" s="168">
        <v>0</v>
      </c>
      <c r="P267" s="168">
        <v>0</v>
      </c>
      <c r="Q267" s="195">
        <v>20950</v>
      </c>
      <c r="R267" s="163">
        <v>2019</v>
      </c>
    </row>
    <row r="268" spans="1:18" x14ac:dyDescent="0.2">
      <c r="A268" s="163">
        <f t="shared" si="7"/>
        <v>5</v>
      </c>
      <c r="B268" s="166" t="s">
        <v>1372</v>
      </c>
      <c r="C268" s="165">
        <v>1984</v>
      </c>
      <c r="D268" s="163"/>
      <c r="E268" s="166" t="s">
        <v>54</v>
      </c>
      <c r="F268" s="163">
        <v>2</v>
      </c>
      <c r="G268" s="165">
        <v>3</v>
      </c>
      <c r="H268" s="168">
        <v>891.2</v>
      </c>
      <c r="I268" s="163"/>
      <c r="J268" s="163"/>
      <c r="K268" s="163">
        <v>705.4</v>
      </c>
      <c r="L268" s="163">
        <v>446.9</v>
      </c>
      <c r="M268" s="163">
        <v>12</v>
      </c>
      <c r="N268" s="194">
        <v>57700</v>
      </c>
      <c r="O268" s="168">
        <v>0</v>
      </c>
      <c r="P268" s="168">
        <v>0</v>
      </c>
      <c r="Q268" s="195">
        <v>57700</v>
      </c>
      <c r="R268" s="163">
        <v>2019</v>
      </c>
    </row>
    <row r="269" spans="1:18" x14ac:dyDescent="0.2">
      <c r="A269" s="163">
        <f t="shared" si="7"/>
        <v>6</v>
      </c>
      <c r="B269" s="166" t="s">
        <v>1373</v>
      </c>
      <c r="C269" s="165">
        <v>1973</v>
      </c>
      <c r="D269" s="163"/>
      <c r="E269" s="166" t="s">
        <v>54</v>
      </c>
      <c r="F269" s="163">
        <v>2</v>
      </c>
      <c r="G269" s="165">
        <v>3</v>
      </c>
      <c r="H269" s="168">
        <v>564</v>
      </c>
      <c r="I269" s="163"/>
      <c r="J269" s="163"/>
      <c r="K269" s="163">
        <v>504.5</v>
      </c>
      <c r="L269" s="163">
        <v>333.1</v>
      </c>
      <c r="M269" s="163">
        <v>12</v>
      </c>
      <c r="N269" s="194">
        <v>36500</v>
      </c>
      <c r="O269" s="168">
        <v>0</v>
      </c>
      <c r="P269" s="168">
        <v>0</v>
      </c>
      <c r="Q269" s="195">
        <v>36500</v>
      </c>
      <c r="R269" s="163">
        <v>2019</v>
      </c>
    </row>
    <row r="270" spans="1:18" x14ac:dyDescent="0.2">
      <c r="A270" s="163">
        <f t="shared" si="7"/>
        <v>7</v>
      </c>
      <c r="B270" s="166" t="s">
        <v>1374</v>
      </c>
      <c r="C270" s="165">
        <v>1981</v>
      </c>
      <c r="D270" s="163"/>
      <c r="E270" s="166" t="s">
        <v>54</v>
      </c>
      <c r="F270" s="163">
        <v>2</v>
      </c>
      <c r="G270" s="165">
        <v>3</v>
      </c>
      <c r="H270" s="168">
        <v>766.7</v>
      </c>
      <c r="I270" s="163"/>
      <c r="J270" s="163"/>
      <c r="K270" s="163">
        <v>707.2</v>
      </c>
      <c r="L270" s="163">
        <v>470</v>
      </c>
      <c r="M270" s="163">
        <v>12</v>
      </c>
      <c r="N270" s="194">
        <v>49620</v>
      </c>
      <c r="O270" s="168">
        <v>0</v>
      </c>
      <c r="P270" s="168">
        <v>0</v>
      </c>
      <c r="Q270" s="195">
        <v>49620</v>
      </c>
      <c r="R270" s="163">
        <v>2019</v>
      </c>
    </row>
    <row r="271" spans="1:18" x14ac:dyDescent="0.2">
      <c r="A271" s="163">
        <f t="shared" si="7"/>
        <v>8</v>
      </c>
      <c r="B271" s="166" t="s">
        <v>1375</v>
      </c>
      <c r="C271" s="165">
        <v>1929</v>
      </c>
      <c r="D271" s="163"/>
      <c r="E271" s="166" t="s">
        <v>54</v>
      </c>
      <c r="F271" s="163">
        <v>2</v>
      </c>
      <c r="G271" s="165">
        <v>2</v>
      </c>
      <c r="H271" s="168">
        <v>357.1</v>
      </c>
      <c r="I271" s="163"/>
      <c r="J271" s="163"/>
      <c r="K271" s="163">
        <v>282.89999999999998</v>
      </c>
      <c r="L271" s="163">
        <v>247.3</v>
      </c>
      <c r="M271" s="163">
        <v>7</v>
      </c>
      <c r="N271" s="194">
        <v>23110</v>
      </c>
      <c r="O271" s="168">
        <v>0</v>
      </c>
      <c r="P271" s="168">
        <v>0</v>
      </c>
      <c r="Q271" s="195">
        <v>23110</v>
      </c>
      <c r="R271" s="163">
        <v>2019</v>
      </c>
    </row>
    <row r="272" spans="1:18" x14ac:dyDescent="0.2">
      <c r="A272" s="163">
        <f t="shared" si="7"/>
        <v>9</v>
      </c>
      <c r="B272" s="166" t="s">
        <v>1376</v>
      </c>
      <c r="C272" s="196">
        <v>1962</v>
      </c>
      <c r="D272" s="163"/>
      <c r="E272" s="166" t="s">
        <v>54</v>
      </c>
      <c r="F272" s="163">
        <v>2</v>
      </c>
      <c r="G272" s="165">
        <v>1</v>
      </c>
      <c r="H272" s="168">
        <v>347.2</v>
      </c>
      <c r="I272" s="163"/>
      <c r="J272" s="163"/>
      <c r="K272" s="163">
        <v>321.8</v>
      </c>
      <c r="L272" s="163">
        <v>151</v>
      </c>
      <c r="M272" s="163">
        <v>7</v>
      </c>
      <c r="N272" s="194">
        <v>22470</v>
      </c>
      <c r="O272" s="168">
        <v>0</v>
      </c>
      <c r="P272" s="168">
        <v>0</v>
      </c>
      <c r="Q272" s="195">
        <v>22470</v>
      </c>
      <c r="R272" s="163">
        <v>2019</v>
      </c>
    </row>
    <row r="273" spans="1:18" x14ac:dyDescent="0.2">
      <c r="A273" s="163">
        <f t="shared" si="7"/>
        <v>10</v>
      </c>
      <c r="B273" s="166" t="s">
        <v>1377</v>
      </c>
      <c r="C273" s="196">
        <v>1954</v>
      </c>
      <c r="D273" s="163"/>
      <c r="E273" s="166" t="s">
        <v>54</v>
      </c>
      <c r="F273" s="163">
        <v>2</v>
      </c>
      <c r="G273" s="165">
        <v>1</v>
      </c>
      <c r="H273" s="168">
        <v>293.60000000000002</v>
      </c>
      <c r="I273" s="163"/>
      <c r="J273" s="163"/>
      <c r="K273" s="163">
        <v>260.5</v>
      </c>
      <c r="L273" s="163">
        <v>168.9</v>
      </c>
      <c r="M273" s="163">
        <v>10</v>
      </c>
      <c r="N273" s="194">
        <v>19000</v>
      </c>
      <c r="O273" s="168">
        <v>0</v>
      </c>
      <c r="P273" s="168">
        <v>0</v>
      </c>
      <c r="Q273" s="195">
        <v>19000</v>
      </c>
      <c r="R273" s="163">
        <v>2019</v>
      </c>
    </row>
    <row r="274" spans="1:18" x14ac:dyDescent="0.2">
      <c r="A274" s="163">
        <f t="shared" si="7"/>
        <v>11</v>
      </c>
      <c r="B274" s="166" t="s">
        <v>1378</v>
      </c>
      <c r="C274" s="196">
        <v>1967</v>
      </c>
      <c r="D274" s="163"/>
      <c r="E274" s="166" t="s">
        <v>54</v>
      </c>
      <c r="F274" s="163">
        <v>2</v>
      </c>
      <c r="G274" s="165">
        <v>1</v>
      </c>
      <c r="H274" s="168">
        <v>348.9</v>
      </c>
      <c r="I274" s="163"/>
      <c r="J274" s="163"/>
      <c r="K274" s="163">
        <v>324</v>
      </c>
      <c r="L274" s="163">
        <v>237.1</v>
      </c>
      <c r="M274" s="163">
        <v>8</v>
      </c>
      <c r="N274" s="194">
        <v>22580</v>
      </c>
      <c r="O274" s="168">
        <v>0</v>
      </c>
      <c r="P274" s="168">
        <v>0</v>
      </c>
      <c r="Q274" s="195">
        <v>22580</v>
      </c>
      <c r="R274" s="163">
        <v>2019</v>
      </c>
    </row>
    <row r="275" spans="1:18" x14ac:dyDescent="0.2">
      <c r="A275" s="163">
        <f t="shared" si="7"/>
        <v>12</v>
      </c>
      <c r="B275" s="166" t="s">
        <v>1379</v>
      </c>
      <c r="C275" s="196">
        <v>1987</v>
      </c>
      <c r="D275" s="163"/>
      <c r="E275" s="166" t="s">
        <v>54</v>
      </c>
      <c r="F275" s="163">
        <v>2</v>
      </c>
      <c r="G275" s="165">
        <v>2</v>
      </c>
      <c r="H275" s="168">
        <v>475.3</v>
      </c>
      <c r="I275" s="163"/>
      <c r="J275" s="163"/>
      <c r="K275" s="163">
        <v>455.3</v>
      </c>
      <c r="L275" s="163">
        <v>303.7</v>
      </c>
      <c r="M275" s="163">
        <v>8</v>
      </c>
      <c r="N275" s="194">
        <v>30760</v>
      </c>
      <c r="O275" s="168">
        <v>0</v>
      </c>
      <c r="P275" s="168">
        <v>0</v>
      </c>
      <c r="Q275" s="195">
        <v>30760</v>
      </c>
      <c r="R275" s="163">
        <v>2019</v>
      </c>
    </row>
    <row r="276" spans="1:18" x14ac:dyDescent="0.2">
      <c r="A276" s="163">
        <f t="shared" si="7"/>
        <v>13</v>
      </c>
      <c r="B276" s="166" t="s">
        <v>1380</v>
      </c>
      <c r="C276" s="196">
        <v>1968</v>
      </c>
      <c r="D276" s="163"/>
      <c r="E276" s="166" t="s">
        <v>54</v>
      </c>
      <c r="F276" s="163">
        <v>2</v>
      </c>
      <c r="G276" s="165">
        <v>3</v>
      </c>
      <c r="H276" s="168">
        <v>354</v>
      </c>
      <c r="I276" s="163"/>
      <c r="J276" s="163"/>
      <c r="K276" s="163">
        <v>337.7</v>
      </c>
      <c r="L276" s="163">
        <v>80.099999999999994</v>
      </c>
      <c r="M276" s="163">
        <v>19</v>
      </c>
      <c r="N276" s="194">
        <v>22900</v>
      </c>
      <c r="O276" s="168">
        <v>0</v>
      </c>
      <c r="P276" s="168">
        <v>0</v>
      </c>
      <c r="Q276" s="195">
        <v>22900</v>
      </c>
      <c r="R276" s="163">
        <v>2019</v>
      </c>
    </row>
    <row r="277" spans="1:18" x14ac:dyDescent="0.2">
      <c r="A277" s="163">
        <f t="shared" si="7"/>
        <v>14</v>
      </c>
      <c r="B277" s="166" t="s">
        <v>1381</v>
      </c>
      <c r="C277" s="196">
        <v>1970</v>
      </c>
      <c r="D277" s="163"/>
      <c r="E277" s="166" t="s">
        <v>54</v>
      </c>
      <c r="F277" s="163">
        <v>2</v>
      </c>
      <c r="G277" s="165">
        <v>1</v>
      </c>
      <c r="H277" s="168">
        <v>332.3</v>
      </c>
      <c r="I277" s="163"/>
      <c r="J277" s="163"/>
      <c r="K277" s="163">
        <v>319.3</v>
      </c>
      <c r="L277" s="163">
        <v>0</v>
      </c>
      <c r="M277" s="163">
        <v>14</v>
      </c>
      <c r="N277" s="194">
        <v>21500</v>
      </c>
      <c r="O277" s="168">
        <v>0</v>
      </c>
      <c r="P277" s="168">
        <v>0</v>
      </c>
      <c r="Q277" s="195">
        <v>21500</v>
      </c>
      <c r="R277" s="163">
        <v>2019</v>
      </c>
    </row>
    <row r="278" spans="1:18" x14ac:dyDescent="0.2">
      <c r="A278" s="163">
        <f t="shared" si="7"/>
        <v>15</v>
      </c>
      <c r="B278" s="166" t="s">
        <v>1382</v>
      </c>
      <c r="C278" s="196">
        <v>1967</v>
      </c>
      <c r="D278" s="163"/>
      <c r="E278" s="166" t="s">
        <v>54</v>
      </c>
      <c r="F278" s="163">
        <v>2</v>
      </c>
      <c r="G278" s="165">
        <v>1</v>
      </c>
      <c r="H278" s="168">
        <v>331.2</v>
      </c>
      <c r="I278" s="163"/>
      <c r="J278" s="163"/>
      <c r="K278" s="163">
        <v>319</v>
      </c>
      <c r="L278" s="163">
        <v>0</v>
      </c>
      <c r="M278" s="163">
        <v>14</v>
      </c>
      <c r="N278" s="194">
        <v>21450</v>
      </c>
      <c r="O278" s="168">
        <v>0</v>
      </c>
      <c r="P278" s="168">
        <v>0</v>
      </c>
      <c r="Q278" s="195">
        <v>21450</v>
      </c>
      <c r="R278" s="163">
        <v>2019</v>
      </c>
    </row>
    <row r="279" spans="1:18" ht="12.75" customHeight="1" x14ac:dyDescent="0.15">
      <c r="A279" s="269" t="s">
        <v>322</v>
      </c>
      <c r="B279" s="269"/>
      <c r="C279" s="173">
        <v>15</v>
      </c>
      <c r="D279" s="174"/>
      <c r="E279" s="172"/>
      <c r="F279" s="174"/>
      <c r="G279" s="173"/>
      <c r="H279" s="175">
        <f t="shared" ref="H279:N279" si="8">SUM(H264:H278)</f>
        <v>7094.6</v>
      </c>
      <c r="I279" s="175">
        <f t="shared" si="8"/>
        <v>0</v>
      </c>
      <c r="J279" s="175">
        <f t="shared" si="8"/>
        <v>0</v>
      </c>
      <c r="K279" s="175">
        <f t="shared" si="8"/>
        <v>6270</v>
      </c>
      <c r="L279" s="175">
        <f t="shared" si="8"/>
        <v>3592.6699999999996</v>
      </c>
      <c r="M279" s="175">
        <f t="shared" si="8"/>
        <v>167</v>
      </c>
      <c r="N279" s="175">
        <f t="shared" si="8"/>
        <v>459200</v>
      </c>
      <c r="O279" s="175"/>
      <c r="P279" s="175"/>
      <c r="Q279" s="175">
        <f>SUM(Q264:Q278)</f>
        <v>459200</v>
      </c>
      <c r="R279" s="176"/>
    </row>
    <row r="280" spans="1:18" ht="12.75" customHeight="1" x14ac:dyDescent="0.15">
      <c r="A280" s="268" t="s">
        <v>330</v>
      </c>
      <c r="B280" s="268"/>
      <c r="C280" s="197"/>
      <c r="D280" s="179"/>
      <c r="E280" s="177"/>
      <c r="F280" s="179"/>
      <c r="G280" s="178"/>
      <c r="H280" s="179"/>
      <c r="I280" s="179"/>
      <c r="J280" s="179"/>
      <c r="K280" s="179"/>
      <c r="L280" s="179"/>
      <c r="M280" s="179"/>
      <c r="N280" s="180"/>
      <c r="O280" s="180"/>
      <c r="P280" s="180"/>
      <c r="Q280" s="181"/>
      <c r="R280" s="182"/>
    </row>
    <row r="281" spans="1:18" x14ac:dyDescent="0.2">
      <c r="A281" s="163"/>
      <c r="B281" s="164" t="s">
        <v>331</v>
      </c>
      <c r="C281" s="165"/>
      <c r="D281" s="163"/>
      <c r="E281" s="166"/>
      <c r="F281" s="163"/>
      <c r="G281" s="165"/>
      <c r="H281" s="163"/>
      <c r="I281" s="163"/>
      <c r="J281" s="163"/>
      <c r="K281" s="163"/>
      <c r="L281" s="163"/>
      <c r="M281" s="163"/>
      <c r="N281" s="168"/>
      <c r="O281" s="168"/>
      <c r="P281" s="168"/>
      <c r="Q281" s="169"/>
      <c r="R281" s="163"/>
    </row>
    <row r="282" spans="1:18" x14ac:dyDescent="0.2">
      <c r="A282" s="163">
        <v>1</v>
      </c>
      <c r="B282" s="166" t="s">
        <v>1383</v>
      </c>
      <c r="C282" s="163">
        <v>1929</v>
      </c>
      <c r="D282" s="163"/>
      <c r="E282" s="166" t="s">
        <v>54</v>
      </c>
      <c r="F282" s="163">
        <v>2</v>
      </c>
      <c r="G282" s="165">
        <v>1</v>
      </c>
      <c r="H282" s="163">
        <v>405.8</v>
      </c>
      <c r="I282" s="163"/>
      <c r="J282" s="163"/>
      <c r="K282" s="163">
        <v>393</v>
      </c>
      <c r="L282" s="163">
        <v>405.8</v>
      </c>
      <c r="M282" s="163">
        <v>8</v>
      </c>
      <c r="N282" s="194">
        <v>26230</v>
      </c>
      <c r="O282" s="168">
        <v>0</v>
      </c>
      <c r="P282" s="168">
        <v>0</v>
      </c>
      <c r="Q282" s="195">
        <v>26230</v>
      </c>
      <c r="R282" s="163">
        <v>2019</v>
      </c>
    </row>
    <row r="283" spans="1:18" x14ac:dyDescent="0.2">
      <c r="A283" s="163">
        <f t="shared" ref="A283:A315" si="9">A282+1</f>
        <v>2</v>
      </c>
      <c r="B283" s="166" t="s">
        <v>1384</v>
      </c>
      <c r="C283" s="163">
        <v>1927</v>
      </c>
      <c r="D283" s="163"/>
      <c r="E283" s="166" t="s">
        <v>54</v>
      </c>
      <c r="F283" s="163">
        <v>2</v>
      </c>
      <c r="G283" s="165">
        <v>1</v>
      </c>
      <c r="H283" s="163">
        <v>589</v>
      </c>
      <c r="I283" s="163"/>
      <c r="J283" s="163"/>
      <c r="K283" s="163">
        <v>566</v>
      </c>
      <c r="L283" s="163">
        <v>588.6</v>
      </c>
      <c r="M283" s="163">
        <v>9</v>
      </c>
      <c r="N283" s="194">
        <v>38120</v>
      </c>
      <c r="O283" s="168">
        <v>0</v>
      </c>
      <c r="P283" s="168">
        <v>0</v>
      </c>
      <c r="Q283" s="195">
        <v>38120</v>
      </c>
      <c r="R283" s="163">
        <v>2019</v>
      </c>
    </row>
    <row r="284" spans="1:18" x14ac:dyDescent="0.2">
      <c r="A284" s="163">
        <f t="shared" si="9"/>
        <v>3</v>
      </c>
      <c r="B284" s="166" t="s">
        <v>1385</v>
      </c>
      <c r="C284" s="163">
        <v>1927</v>
      </c>
      <c r="D284" s="163"/>
      <c r="E284" s="166" t="s">
        <v>54</v>
      </c>
      <c r="F284" s="163">
        <v>2</v>
      </c>
      <c r="G284" s="165">
        <v>2</v>
      </c>
      <c r="H284" s="163">
        <v>578.4</v>
      </c>
      <c r="I284" s="163"/>
      <c r="J284" s="163"/>
      <c r="K284" s="163">
        <v>564</v>
      </c>
      <c r="L284" s="163">
        <v>576.5</v>
      </c>
      <c r="M284" s="163">
        <v>12</v>
      </c>
      <c r="N284" s="194">
        <v>37450</v>
      </c>
      <c r="O284" s="168">
        <v>0</v>
      </c>
      <c r="P284" s="168">
        <v>0</v>
      </c>
      <c r="Q284" s="195">
        <v>37450</v>
      </c>
      <c r="R284" s="163">
        <v>2019</v>
      </c>
    </row>
    <row r="285" spans="1:18" x14ac:dyDescent="0.2">
      <c r="A285" s="163">
        <f t="shared" si="9"/>
        <v>4</v>
      </c>
      <c r="B285" s="166" t="s">
        <v>1386</v>
      </c>
      <c r="C285" s="163">
        <v>1963</v>
      </c>
      <c r="D285" s="163"/>
      <c r="E285" s="166" t="s">
        <v>54</v>
      </c>
      <c r="F285" s="163">
        <v>2</v>
      </c>
      <c r="G285" s="165">
        <v>1</v>
      </c>
      <c r="H285" s="163">
        <v>323</v>
      </c>
      <c r="I285" s="163"/>
      <c r="J285" s="163"/>
      <c r="K285" s="163">
        <v>277</v>
      </c>
      <c r="L285" s="163">
        <v>185.1</v>
      </c>
      <c r="M285" s="163">
        <v>9</v>
      </c>
      <c r="N285" s="194">
        <v>20900</v>
      </c>
      <c r="O285" s="168">
        <v>0</v>
      </c>
      <c r="P285" s="168">
        <v>0</v>
      </c>
      <c r="Q285" s="195">
        <v>20900</v>
      </c>
      <c r="R285" s="163">
        <v>2019</v>
      </c>
    </row>
    <row r="286" spans="1:18" x14ac:dyDescent="0.2">
      <c r="A286" s="163">
        <f t="shared" si="9"/>
        <v>5</v>
      </c>
      <c r="B286" s="166" t="s">
        <v>1387</v>
      </c>
      <c r="C286" s="163">
        <v>1964</v>
      </c>
      <c r="D286" s="163"/>
      <c r="E286" s="166" t="s">
        <v>54</v>
      </c>
      <c r="F286" s="163">
        <v>2</v>
      </c>
      <c r="G286" s="165">
        <v>1</v>
      </c>
      <c r="H286" s="163">
        <v>327</v>
      </c>
      <c r="I286" s="163"/>
      <c r="J286" s="163"/>
      <c r="K286" s="163">
        <v>281</v>
      </c>
      <c r="L286" s="163">
        <v>277.8</v>
      </c>
      <c r="M286" s="163">
        <v>8</v>
      </c>
      <c r="N286" s="194">
        <v>21170</v>
      </c>
      <c r="O286" s="168">
        <v>0</v>
      </c>
      <c r="P286" s="168">
        <v>0</v>
      </c>
      <c r="Q286" s="195">
        <v>21170</v>
      </c>
      <c r="R286" s="163">
        <v>2019</v>
      </c>
    </row>
    <row r="287" spans="1:18" x14ac:dyDescent="0.2">
      <c r="A287" s="163">
        <f t="shared" si="9"/>
        <v>6</v>
      </c>
      <c r="B287" s="166" t="s">
        <v>1388</v>
      </c>
      <c r="C287" s="163">
        <v>1965</v>
      </c>
      <c r="D287" s="163"/>
      <c r="E287" s="166" t="s">
        <v>54</v>
      </c>
      <c r="F287" s="163">
        <v>2</v>
      </c>
      <c r="G287" s="165">
        <v>2</v>
      </c>
      <c r="H287" s="163">
        <v>499.1</v>
      </c>
      <c r="I287" s="163"/>
      <c r="J287" s="163"/>
      <c r="K287" s="163">
        <v>453</v>
      </c>
      <c r="L287" s="163">
        <v>369.4</v>
      </c>
      <c r="M287" s="163">
        <v>12</v>
      </c>
      <c r="N287" s="194">
        <v>32300</v>
      </c>
      <c r="O287" s="168">
        <v>0</v>
      </c>
      <c r="P287" s="168">
        <v>0</v>
      </c>
      <c r="Q287" s="195">
        <v>32300</v>
      </c>
      <c r="R287" s="163">
        <v>2019</v>
      </c>
    </row>
    <row r="288" spans="1:18" x14ac:dyDescent="0.2">
      <c r="A288" s="163">
        <f t="shared" si="9"/>
        <v>7</v>
      </c>
      <c r="B288" s="166" t="s">
        <v>1389</v>
      </c>
      <c r="C288" s="163">
        <v>1969</v>
      </c>
      <c r="D288" s="163"/>
      <c r="E288" s="166" t="s">
        <v>54</v>
      </c>
      <c r="F288" s="163">
        <v>2</v>
      </c>
      <c r="G288" s="165">
        <v>2</v>
      </c>
      <c r="H288" s="163">
        <v>503</v>
      </c>
      <c r="I288" s="163"/>
      <c r="J288" s="163"/>
      <c r="K288" s="163">
        <v>455</v>
      </c>
      <c r="L288" s="163">
        <v>291.89999999999998</v>
      </c>
      <c r="M288" s="163">
        <v>12</v>
      </c>
      <c r="N288" s="194">
        <v>32550</v>
      </c>
      <c r="O288" s="168">
        <v>0</v>
      </c>
      <c r="P288" s="168">
        <v>0</v>
      </c>
      <c r="Q288" s="195">
        <v>32550</v>
      </c>
      <c r="R288" s="163">
        <v>2019</v>
      </c>
    </row>
    <row r="289" spans="1:18" x14ac:dyDescent="0.2">
      <c r="A289" s="163">
        <f t="shared" si="9"/>
        <v>8</v>
      </c>
      <c r="B289" s="166" t="s">
        <v>1390</v>
      </c>
      <c r="C289" s="165">
        <v>1917</v>
      </c>
      <c r="D289" s="163"/>
      <c r="E289" s="166" t="s">
        <v>54</v>
      </c>
      <c r="F289" s="163">
        <v>2</v>
      </c>
      <c r="G289" s="165">
        <v>1</v>
      </c>
      <c r="H289" s="163">
        <v>333</v>
      </c>
      <c r="I289" s="163"/>
      <c r="J289" s="163"/>
      <c r="K289" s="163">
        <v>287</v>
      </c>
      <c r="L289" s="163">
        <v>305.5</v>
      </c>
      <c r="M289" s="163">
        <v>10</v>
      </c>
      <c r="N289" s="194">
        <v>21550</v>
      </c>
      <c r="O289" s="168">
        <v>0</v>
      </c>
      <c r="P289" s="168">
        <v>0</v>
      </c>
      <c r="Q289" s="195">
        <v>21550</v>
      </c>
      <c r="R289" s="163">
        <v>2019</v>
      </c>
    </row>
    <row r="290" spans="1:18" s="9" customFormat="1" x14ac:dyDescent="0.2">
      <c r="A290" s="163">
        <f t="shared" si="9"/>
        <v>9</v>
      </c>
      <c r="B290" s="166" t="s">
        <v>1391</v>
      </c>
      <c r="C290" s="163">
        <v>1960</v>
      </c>
      <c r="D290" s="163"/>
      <c r="E290" s="166" t="s">
        <v>54</v>
      </c>
      <c r="F290" s="163">
        <v>2</v>
      </c>
      <c r="G290" s="165">
        <v>2</v>
      </c>
      <c r="H290" s="163">
        <v>316.8</v>
      </c>
      <c r="I290" s="163"/>
      <c r="J290" s="163"/>
      <c r="K290" s="163">
        <v>291</v>
      </c>
      <c r="L290" s="163">
        <v>232.6</v>
      </c>
      <c r="M290" s="163">
        <v>8</v>
      </c>
      <c r="N290" s="194">
        <v>20500</v>
      </c>
      <c r="O290" s="168">
        <v>0</v>
      </c>
      <c r="P290" s="168">
        <v>0</v>
      </c>
      <c r="Q290" s="195">
        <v>20500</v>
      </c>
      <c r="R290" s="163">
        <v>2019</v>
      </c>
    </row>
    <row r="291" spans="1:18" s="9" customFormat="1" x14ac:dyDescent="0.2">
      <c r="A291" s="163">
        <f t="shared" si="9"/>
        <v>10</v>
      </c>
      <c r="B291" s="166" t="s">
        <v>1392</v>
      </c>
      <c r="C291" s="163">
        <v>1960</v>
      </c>
      <c r="D291" s="163"/>
      <c r="E291" s="166" t="s">
        <v>54</v>
      </c>
      <c r="F291" s="163">
        <v>2</v>
      </c>
      <c r="G291" s="165">
        <v>1</v>
      </c>
      <c r="H291" s="163">
        <v>317.8</v>
      </c>
      <c r="I291" s="163"/>
      <c r="J291" s="163"/>
      <c r="K291" s="163">
        <v>289</v>
      </c>
      <c r="L291" s="163">
        <v>280.3</v>
      </c>
      <c r="M291" s="163">
        <v>8</v>
      </c>
      <c r="N291" s="194">
        <v>20570</v>
      </c>
      <c r="O291" s="168">
        <v>0</v>
      </c>
      <c r="P291" s="168">
        <v>0</v>
      </c>
      <c r="Q291" s="195">
        <v>20570</v>
      </c>
      <c r="R291" s="163">
        <v>2019</v>
      </c>
    </row>
    <row r="292" spans="1:18" s="9" customFormat="1" x14ac:dyDescent="0.2">
      <c r="A292" s="163">
        <f t="shared" si="9"/>
        <v>11</v>
      </c>
      <c r="B292" s="166" t="s">
        <v>1393</v>
      </c>
      <c r="C292" s="163">
        <v>1959</v>
      </c>
      <c r="D292" s="163"/>
      <c r="E292" s="166" t="s">
        <v>54</v>
      </c>
      <c r="F292" s="163">
        <v>2</v>
      </c>
      <c r="G292" s="165">
        <v>1</v>
      </c>
      <c r="H292" s="163">
        <v>268.3</v>
      </c>
      <c r="I292" s="163"/>
      <c r="J292" s="163"/>
      <c r="K292" s="163">
        <v>243</v>
      </c>
      <c r="L292" s="163">
        <v>235.9</v>
      </c>
      <c r="M292" s="163">
        <v>8</v>
      </c>
      <c r="N292" s="194">
        <v>17370</v>
      </c>
      <c r="O292" s="168">
        <v>0</v>
      </c>
      <c r="P292" s="168">
        <v>0</v>
      </c>
      <c r="Q292" s="195">
        <v>17370</v>
      </c>
      <c r="R292" s="163">
        <v>2019</v>
      </c>
    </row>
    <row r="293" spans="1:18" s="9" customFormat="1" x14ac:dyDescent="0.2">
      <c r="A293" s="163">
        <f t="shared" si="9"/>
        <v>12</v>
      </c>
      <c r="B293" s="166" t="s">
        <v>1394</v>
      </c>
      <c r="C293" s="163">
        <v>1959</v>
      </c>
      <c r="D293" s="163"/>
      <c r="E293" s="166" t="s">
        <v>54</v>
      </c>
      <c r="F293" s="163">
        <v>2</v>
      </c>
      <c r="G293" s="165">
        <v>1</v>
      </c>
      <c r="H293" s="163">
        <v>270.89999999999998</v>
      </c>
      <c r="I293" s="163"/>
      <c r="J293" s="163"/>
      <c r="K293" s="163">
        <v>245</v>
      </c>
      <c r="L293" s="163">
        <v>236.6</v>
      </c>
      <c r="M293" s="163">
        <v>8</v>
      </c>
      <c r="N293" s="194">
        <v>17540</v>
      </c>
      <c r="O293" s="168">
        <v>0</v>
      </c>
      <c r="P293" s="168">
        <v>0</v>
      </c>
      <c r="Q293" s="195">
        <v>17540</v>
      </c>
      <c r="R293" s="163">
        <v>2019</v>
      </c>
    </row>
    <row r="294" spans="1:18" s="9" customFormat="1" x14ac:dyDescent="0.2">
      <c r="A294" s="163">
        <f t="shared" si="9"/>
        <v>13</v>
      </c>
      <c r="B294" s="166" t="s">
        <v>1395</v>
      </c>
      <c r="C294" s="163">
        <v>1930</v>
      </c>
      <c r="D294" s="163"/>
      <c r="E294" s="166" t="s">
        <v>54</v>
      </c>
      <c r="F294" s="163">
        <v>2</v>
      </c>
      <c r="G294" s="165">
        <v>1</v>
      </c>
      <c r="H294" s="163">
        <v>242.5</v>
      </c>
      <c r="I294" s="163"/>
      <c r="J294" s="163"/>
      <c r="K294" s="163">
        <v>197</v>
      </c>
      <c r="L294" s="163">
        <v>179.4</v>
      </c>
      <c r="M294" s="163">
        <v>8</v>
      </c>
      <c r="N294" s="194">
        <v>15700</v>
      </c>
      <c r="O294" s="168">
        <v>0</v>
      </c>
      <c r="P294" s="168">
        <v>0</v>
      </c>
      <c r="Q294" s="195">
        <v>15700</v>
      </c>
      <c r="R294" s="163">
        <v>2019</v>
      </c>
    </row>
    <row r="295" spans="1:18" s="9" customFormat="1" x14ac:dyDescent="0.2">
      <c r="A295" s="163">
        <f t="shared" si="9"/>
        <v>14</v>
      </c>
      <c r="B295" s="166" t="s">
        <v>1396</v>
      </c>
      <c r="C295" s="165">
        <v>1926</v>
      </c>
      <c r="D295" s="163"/>
      <c r="E295" s="166" t="s">
        <v>54</v>
      </c>
      <c r="F295" s="163">
        <v>2</v>
      </c>
      <c r="G295" s="165">
        <v>1</v>
      </c>
      <c r="H295" s="163">
        <v>428</v>
      </c>
      <c r="I295" s="163"/>
      <c r="J295" s="163"/>
      <c r="K295" s="163">
        <v>382</v>
      </c>
      <c r="L295" s="163">
        <v>428</v>
      </c>
      <c r="M295" s="163">
        <v>8</v>
      </c>
      <c r="N295" s="194">
        <v>27700</v>
      </c>
      <c r="O295" s="168">
        <v>0</v>
      </c>
      <c r="P295" s="168">
        <v>0</v>
      </c>
      <c r="Q295" s="195">
        <v>27700</v>
      </c>
      <c r="R295" s="163">
        <v>2019</v>
      </c>
    </row>
    <row r="296" spans="1:18" s="9" customFormat="1" x14ac:dyDescent="0.2">
      <c r="A296" s="163">
        <f t="shared" si="9"/>
        <v>15</v>
      </c>
      <c r="B296" s="166" t="s">
        <v>1397</v>
      </c>
      <c r="C296" s="165">
        <v>1955</v>
      </c>
      <c r="D296" s="163"/>
      <c r="E296" s="166" t="s">
        <v>54</v>
      </c>
      <c r="F296" s="163">
        <v>2</v>
      </c>
      <c r="G296" s="165">
        <v>2</v>
      </c>
      <c r="H296" s="163">
        <v>490.7</v>
      </c>
      <c r="I296" s="163"/>
      <c r="J296" s="163"/>
      <c r="K296" s="163">
        <v>438</v>
      </c>
      <c r="L296" s="163">
        <v>420.9</v>
      </c>
      <c r="M296" s="163">
        <v>8</v>
      </c>
      <c r="N296" s="194">
        <v>31760</v>
      </c>
      <c r="O296" s="168">
        <v>0</v>
      </c>
      <c r="P296" s="168">
        <v>0</v>
      </c>
      <c r="Q296" s="195">
        <v>31760</v>
      </c>
      <c r="R296" s="163">
        <v>2019</v>
      </c>
    </row>
    <row r="297" spans="1:18" s="9" customFormat="1" x14ac:dyDescent="0.2">
      <c r="A297" s="163">
        <f t="shared" si="9"/>
        <v>16</v>
      </c>
      <c r="B297" s="166" t="s">
        <v>1398</v>
      </c>
      <c r="C297" s="165">
        <v>1927</v>
      </c>
      <c r="D297" s="163"/>
      <c r="E297" s="166" t="s">
        <v>54</v>
      </c>
      <c r="F297" s="163">
        <v>2</v>
      </c>
      <c r="G297" s="165">
        <v>2</v>
      </c>
      <c r="H297" s="163">
        <v>573.20000000000005</v>
      </c>
      <c r="I297" s="163"/>
      <c r="J297" s="163"/>
      <c r="K297" s="163">
        <v>310.8</v>
      </c>
      <c r="L297" s="163">
        <v>429.6</v>
      </c>
      <c r="M297" s="163">
        <v>12</v>
      </c>
      <c r="N297" s="194">
        <v>37100</v>
      </c>
      <c r="O297" s="168">
        <v>0</v>
      </c>
      <c r="P297" s="168">
        <v>0</v>
      </c>
      <c r="Q297" s="195">
        <v>37100</v>
      </c>
      <c r="R297" s="163">
        <v>2019</v>
      </c>
    </row>
    <row r="298" spans="1:18" s="9" customFormat="1" x14ac:dyDescent="0.2">
      <c r="A298" s="163">
        <f t="shared" si="9"/>
        <v>17</v>
      </c>
      <c r="B298" s="166" t="s">
        <v>1399</v>
      </c>
      <c r="C298" s="165">
        <v>1917</v>
      </c>
      <c r="D298" s="163"/>
      <c r="E298" s="166" t="s">
        <v>54</v>
      </c>
      <c r="F298" s="163">
        <v>2</v>
      </c>
      <c r="G298" s="165">
        <v>1</v>
      </c>
      <c r="H298" s="163">
        <v>273.02999999999997</v>
      </c>
      <c r="I298" s="163"/>
      <c r="J298" s="163"/>
      <c r="K298" s="163">
        <v>249</v>
      </c>
      <c r="L298" s="163">
        <v>273.02999999999997</v>
      </c>
      <c r="M298" s="163">
        <v>8</v>
      </c>
      <c r="N298" s="194">
        <v>17670</v>
      </c>
      <c r="O298" s="168">
        <v>0</v>
      </c>
      <c r="P298" s="168">
        <v>0</v>
      </c>
      <c r="Q298" s="195">
        <v>17670</v>
      </c>
      <c r="R298" s="163">
        <v>2019</v>
      </c>
    </row>
    <row r="299" spans="1:18" x14ac:dyDescent="0.2">
      <c r="A299" s="163">
        <f t="shared" si="9"/>
        <v>18</v>
      </c>
      <c r="B299" s="166" t="s">
        <v>1400</v>
      </c>
      <c r="C299" s="165">
        <v>1917</v>
      </c>
      <c r="D299" s="163"/>
      <c r="E299" s="166" t="s">
        <v>54</v>
      </c>
      <c r="F299" s="163">
        <v>2</v>
      </c>
      <c r="G299" s="165">
        <v>2</v>
      </c>
      <c r="H299" s="163">
        <v>337.2</v>
      </c>
      <c r="I299" s="163"/>
      <c r="J299" s="163"/>
      <c r="K299" s="163">
        <v>312</v>
      </c>
      <c r="L299" s="163">
        <v>332.2</v>
      </c>
      <c r="M299" s="163">
        <v>6</v>
      </c>
      <c r="N299" s="194">
        <v>21830</v>
      </c>
      <c r="O299" s="168">
        <v>0</v>
      </c>
      <c r="P299" s="168">
        <v>0</v>
      </c>
      <c r="Q299" s="195">
        <v>21830</v>
      </c>
      <c r="R299" s="163">
        <v>2019</v>
      </c>
    </row>
    <row r="300" spans="1:18" x14ac:dyDescent="0.2">
      <c r="A300" s="163">
        <f t="shared" si="9"/>
        <v>19</v>
      </c>
      <c r="B300" s="166" t="s">
        <v>1401</v>
      </c>
      <c r="C300" s="165">
        <v>1917</v>
      </c>
      <c r="D300" s="163"/>
      <c r="E300" s="166" t="s">
        <v>54</v>
      </c>
      <c r="F300" s="163">
        <v>2</v>
      </c>
      <c r="G300" s="165">
        <v>1</v>
      </c>
      <c r="H300" s="163">
        <v>185.1</v>
      </c>
      <c r="I300" s="163"/>
      <c r="J300" s="163"/>
      <c r="K300" s="163">
        <v>136</v>
      </c>
      <c r="L300" s="163">
        <v>185.1</v>
      </c>
      <c r="M300" s="163">
        <v>5</v>
      </c>
      <c r="N300" s="194">
        <v>12000</v>
      </c>
      <c r="O300" s="168">
        <v>0</v>
      </c>
      <c r="P300" s="168">
        <v>0</v>
      </c>
      <c r="Q300" s="195">
        <v>12000</v>
      </c>
      <c r="R300" s="163">
        <v>2019</v>
      </c>
    </row>
    <row r="301" spans="1:18" x14ac:dyDescent="0.2">
      <c r="A301" s="163">
        <f t="shared" si="9"/>
        <v>20</v>
      </c>
      <c r="B301" s="166" t="s">
        <v>1402</v>
      </c>
      <c r="C301" s="165">
        <v>1917</v>
      </c>
      <c r="D301" s="163"/>
      <c r="E301" s="166" t="s">
        <v>54</v>
      </c>
      <c r="F301" s="163">
        <v>2</v>
      </c>
      <c r="G301" s="165">
        <v>1</v>
      </c>
      <c r="H301" s="163">
        <v>253.4</v>
      </c>
      <c r="I301" s="163"/>
      <c r="J301" s="163"/>
      <c r="K301" s="163">
        <v>229</v>
      </c>
      <c r="L301" s="163">
        <v>212.1</v>
      </c>
      <c r="M301" s="163">
        <v>8</v>
      </c>
      <c r="N301" s="194">
        <v>16400</v>
      </c>
      <c r="O301" s="168">
        <v>0</v>
      </c>
      <c r="P301" s="168">
        <v>0</v>
      </c>
      <c r="Q301" s="195">
        <v>16400</v>
      </c>
      <c r="R301" s="163">
        <v>2019</v>
      </c>
    </row>
    <row r="302" spans="1:18" x14ac:dyDescent="0.2">
      <c r="A302" s="163">
        <f t="shared" si="9"/>
        <v>21</v>
      </c>
      <c r="B302" s="166" t="s">
        <v>1403</v>
      </c>
      <c r="C302" s="165">
        <v>1970</v>
      </c>
      <c r="D302" s="163"/>
      <c r="E302" s="166" t="s">
        <v>54</v>
      </c>
      <c r="F302" s="163">
        <v>2</v>
      </c>
      <c r="G302" s="165">
        <v>2</v>
      </c>
      <c r="H302" s="163">
        <v>495.4</v>
      </c>
      <c r="I302" s="163"/>
      <c r="J302" s="163"/>
      <c r="K302" s="163">
        <v>495.4</v>
      </c>
      <c r="L302" s="163">
        <v>337.4</v>
      </c>
      <c r="M302" s="163">
        <v>12</v>
      </c>
      <c r="N302" s="194">
        <v>32060</v>
      </c>
      <c r="O302" s="168">
        <v>0</v>
      </c>
      <c r="P302" s="168">
        <v>0</v>
      </c>
      <c r="Q302" s="195">
        <v>32060</v>
      </c>
      <c r="R302" s="163">
        <v>2019</v>
      </c>
    </row>
    <row r="303" spans="1:18" x14ac:dyDescent="0.2">
      <c r="A303" s="163">
        <f t="shared" si="9"/>
        <v>22</v>
      </c>
      <c r="B303" s="166" t="s">
        <v>1404</v>
      </c>
      <c r="C303" s="165">
        <v>1934</v>
      </c>
      <c r="D303" s="163"/>
      <c r="E303" s="166" t="s">
        <v>54</v>
      </c>
      <c r="F303" s="163">
        <v>2</v>
      </c>
      <c r="G303" s="165">
        <v>2</v>
      </c>
      <c r="H303" s="163">
        <v>216.1</v>
      </c>
      <c r="I303" s="163"/>
      <c r="J303" s="163"/>
      <c r="K303" s="163">
        <v>204</v>
      </c>
      <c r="L303" s="163">
        <v>177.7</v>
      </c>
      <c r="M303" s="163">
        <v>8</v>
      </c>
      <c r="N303" s="194">
        <v>13400</v>
      </c>
      <c r="O303" s="168">
        <v>0</v>
      </c>
      <c r="P303" s="168">
        <v>0</v>
      </c>
      <c r="Q303" s="195">
        <v>13400</v>
      </c>
      <c r="R303" s="163">
        <v>2019</v>
      </c>
    </row>
    <row r="304" spans="1:18" x14ac:dyDescent="0.2">
      <c r="A304" s="163">
        <f t="shared" si="9"/>
        <v>23</v>
      </c>
      <c r="B304" s="166" t="s">
        <v>1405</v>
      </c>
      <c r="C304" s="165">
        <v>1966</v>
      </c>
      <c r="D304" s="163"/>
      <c r="E304" s="166" t="s">
        <v>54</v>
      </c>
      <c r="F304" s="163">
        <v>2</v>
      </c>
      <c r="G304" s="165">
        <v>2</v>
      </c>
      <c r="H304" s="163">
        <v>906.3</v>
      </c>
      <c r="I304" s="163"/>
      <c r="J304" s="163"/>
      <c r="K304" s="163">
        <v>882</v>
      </c>
      <c r="L304" s="163">
        <v>532</v>
      </c>
      <c r="M304" s="163">
        <v>16</v>
      </c>
      <c r="N304" s="194">
        <v>58660</v>
      </c>
      <c r="O304" s="168">
        <v>0</v>
      </c>
      <c r="P304" s="168">
        <v>0</v>
      </c>
      <c r="Q304" s="195">
        <v>58660</v>
      </c>
      <c r="R304" s="163">
        <v>2019</v>
      </c>
    </row>
    <row r="305" spans="1:18" x14ac:dyDescent="0.2">
      <c r="A305" s="163">
        <f t="shared" si="9"/>
        <v>24</v>
      </c>
      <c r="B305" s="166" t="s">
        <v>1406</v>
      </c>
      <c r="C305" s="165">
        <v>1965</v>
      </c>
      <c r="D305" s="163"/>
      <c r="E305" s="166" t="s">
        <v>54</v>
      </c>
      <c r="F305" s="163">
        <v>2</v>
      </c>
      <c r="G305" s="165">
        <v>1</v>
      </c>
      <c r="H305" s="163">
        <v>325.52</v>
      </c>
      <c r="I305" s="163"/>
      <c r="J305" s="163"/>
      <c r="K305" s="163">
        <v>317</v>
      </c>
      <c r="L305" s="163">
        <v>125.7</v>
      </c>
      <c r="M305" s="163">
        <v>8</v>
      </c>
      <c r="N305" s="194">
        <v>21070</v>
      </c>
      <c r="O305" s="168">
        <v>0</v>
      </c>
      <c r="P305" s="168">
        <v>0</v>
      </c>
      <c r="Q305" s="195">
        <v>21070</v>
      </c>
      <c r="R305" s="163">
        <v>2019</v>
      </c>
    </row>
    <row r="306" spans="1:18" x14ac:dyDescent="0.2">
      <c r="A306" s="163">
        <f t="shared" si="9"/>
        <v>25</v>
      </c>
      <c r="B306" s="166" t="s">
        <v>1407</v>
      </c>
      <c r="C306" s="165">
        <v>1964</v>
      </c>
      <c r="D306" s="163"/>
      <c r="E306" s="166" t="s">
        <v>54</v>
      </c>
      <c r="F306" s="163">
        <v>2</v>
      </c>
      <c r="G306" s="165">
        <v>1</v>
      </c>
      <c r="H306" s="163">
        <v>320</v>
      </c>
      <c r="I306" s="163"/>
      <c r="J306" s="163"/>
      <c r="K306" s="163">
        <v>302</v>
      </c>
      <c r="L306" s="163">
        <v>149</v>
      </c>
      <c r="M306" s="163">
        <v>8</v>
      </c>
      <c r="N306" s="194">
        <v>20700</v>
      </c>
      <c r="O306" s="168">
        <v>0</v>
      </c>
      <c r="P306" s="168">
        <v>0</v>
      </c>
      <c r="Q306" s="195">
        <v>20700</v>
      </c>
      <c r="R306" s="163">
        <v>2019</v>
      </c>
    </row>
    <row r="307" spans="1:18" x14ac:dyDescent="0.2">
      <c r="A307" s="163">
        <f t="shared" si="9"/>
        <v>26</v>
      </c>
      <c r="B307" s="166" t="s">
        <v>1408</v>
      </c>
      <c r="C307" s="165">
        <v>1963</v>
      </c>
      <c r="D307" s="163"/>
      <c r="E307" s="166" t="s">
        <v>54</v>
      </c>
      <c r="F307" s="163">
        <v>2</v>
      </c>
      <c r="G307" s="165">
        <v>1</v>
      </c>
      <c r="H307" s="163">
        <v>326</v>
      </c>
      <c r="I307" s="163"/>
      <c r="J307" s="163"/>
      <c r="K307" s="163">
        <v>303</v>
      </c>
      <c r="L307" s="163">
        <v>75.8</v>
      </c>
      <c r="M307" s="163">
        <v>8</v>
      </c>
      <c r="N307" s="194">
        <v>21100</v>
      </c>
      <c r="O307" s="168">
        <v>0</v>
      </c>
      <c r="P307" s="168">
        <v>0</v>
      </c>
      <c r="Q307" s="195">
        <v>21100</v>
      </c>
      <c r="R307" s="163">
        <v>2019</v>
      </c>
    </row>
    <row r="308" spans="1:18" x14ac:dyDescent="0.2">
      <c r="A308" s="163">
        <f t="shared" si="9"/>
        <v>27</v>
      </c>
      <c r="B308" s="166" t="s">
        <v>1409</v>
      </c>
      <c r="C308" s="165">
        <v>1963</v>
      </c>
      <c r="D308" s="163"/>
      <c r="E308" s="166" t="s">
        <v>54</v>
      </c>
      <c r="F308" s="163">
        <v>2</v>
      </c>
      <c r="G308" s="165">
        <v>1</v>
      </c>
      <c r="H308" s="163">
        <v>329</v>
      </c>
      <c r="I308" s="163"/>
      <c r="J308" s="163"/>
      <c r="K308" s="163">
        <v>317</v>
      </c>
      <c r="L308" s="163">
        <v>162</v>
      </c>
      <c r="M308" s="163">
        <v>8</v>
      </c>
      <c r="N308" s="194">
        <v>21300</v>
      </c>
      <c r="O308" s="168">
        <v>0</v>
      </c>
      <c r="P308" s="168">
        <v>0</v>
      </c>
      <c r="Q308" s="195">
        <v>21300</v>
      </c>
      <c r="R308" s="163">
        <v>2019</v>
      </c>
    </row>
    <row r="309" spans="1:18" x14ac:dyDescent="0.2">
      <c r="A309" s="163">
        <f t="shared" si="9"/>
        <v>28</v>
      </c>
      <c r="B309" s="166" t="s">
        <v>1410</v>
      </c>
      <c r="C309" s="165">
        <v>1962</v>
      </c>
      <c r="D309" s="163"/>
      <c r="E309" s="166" t="s">
        <v>54</v>
      </c>
      <c r="F309" s="163">
        <v>2</v>
      </c>
      <c r="G309" s="165">
        <v>1</v>
      </c>
      <c r="H309" s="163">
        <v>329.2</v>
      </c>
      <c r="I309" s="163"/>
      <c r="J309" s="163"/>
      <c r="K309" s="163">
        <v>311</v>
      </c>
      <c r="L309" s="163">
        <v>280.39999999999998</v>
      </c>
      <c r="M309" s="163">
        <v>8</v>
      </c>
      <c r="N309" s="194">
        <v>21300</v>
      </c>
      <c r="O309" s="168">
        <v>0</v>
      </c>
      <c r="P309" s="168">
        <v>0</v>
      </c>
      <c r="Q309" s="195">
        <v>21300</v>
      </c>
      <c r="R309" s="163">
        <v>2019</v>
      </c>
    </row>
    <row r="310" spans="1:18" x14ac:dyDescent="0.2">
      <c r="A310" s="163">
        <f t="shared" si="9"/>
        <v>29</v>
      </c>
      <c r="B310" s="166" t="s">
        <v>1411</v>
      </c>
      <c r="C310" s="163">
        <v>1961</v>
      </c>
      <c r="D310" s="163"/>
      <c r="E310" s="166" t="s">
        <v>54</v>
      </c>
      <c r="F310" s="163">
        <v>2</v>
      </c>
      <c r="G310" s="165">
        <v>1</v>
      </c>
      <c r="H310" s="163">
        <v>329.4</v>
      </c>
      <c r="I310" s="163"/>
      <c r="J310" s="163"/>
      <c r="K310" s="163">
        <v>305</v>
      </c>
      <c r="L310" s="163">
        <v>323.5</v>
      </c>
      <c r="M310" s="163">
        <v>8</v>
      </c>
      <c r="N310" s="194">
        <v>21300</v>
      </c>
      <c r="O310" s="168">
        <v>0</v>
      </c>
      <c r="P310" s="168">
        <v>0</v>
      </c>
      <c r="Q310" s="195">
        <v>21300</v>
      </c>
      <c r="R310" s="163">
        <v>2019</v>
      </c>
    </row>
    <row r="311" spans="1:18" x14ac:dyDescent="0.2">
      <c r="A311" s="163">
        <f t="shared" si="9"/>
        <v>30</v>
      </c>
      <c r="B311" s="166" t="s">
        <v>1412</v>
      </c>
      <c r="C311" s="163">
        <v>1965</v>
      </c>
      <c r="D311" s="163"/>
      <c r="E311" s="166" t="s">
        <v>54</v>
      </c>
      <c r="F311" s="163">
        <v>2</v>
      </c>
      <c r="G311" s="165">
        <v>1</v>
      </c>
      <c r="H311" s="163">
        <v>326</v>
      </c>
      <c r="I311" s="163"/>
      <c r="J311" s="163"/>
      <c r="K311" s="163">
        <v>306</v>
      </c>
      <c r="L311" s="163">
        <v>279.10000000000002</v>
      </c>
      <c r="M311" s="163">
        <v>8</v>
      </c>
      <c r="N311" s="194">
        <v>21300</v>
      </c>
      <c r="O311" s="168">
        <v>0</v>
      </c>
      <c r="P311" s="168">
        <v>0</v>
      </c>
      <c r="Q311" s="195">
        <v>21300</v>
      </c>
      <c r="R311" s="163">
        <v>2019</v>
      </c>
    </row>
    <row r="312" spans="1:18" x14ac:dyDescent="0.2">
      <c r="A312" s="163">
        <f t="shared" si="9"/>
        <v>31</v>
      </c>
      <c r="B312" s="166" t="s">
        <v>1413</v>
      </c>
      <c r="C312" s="163">
        <v>1929</v>
      </c>
      <c r="D312" s="163"/>
      <c r="E312" s="166" t="s">
        <v>54</v>
      </c>
      <c r="F312" s="163">
        <v>2</v>
      </c>
      <c r="G312" s="165">
        <v>1</v>
      </c>
      <c r="H312" s="163">
        <v>155.4</v>
      </c>
      <c r="I312" s="163"/>
      <c r="J312" s="163"/>
      <c r="K312" s="163">
        <v>140.5</v>
      </c>
      <c r="L312" s="163">
        <v>116.3</v>
      </c>
      <c r="M312" s="163">
        <v>4</v>
      </c>
      <c r="N312" s="194">
        <v>10100</v>
      </c>
      <c r="O312" s="168">
        <v>0</v>
      </c>
      <c r="P312" s="168">
        <v>0</v>
      </c>
      <c r="Q312" s="195">
        <v>10100</v>
      </c>
      <c r="R312" s="163">
        <v>2019</v>
      </c>
    </row>
    <row r="313" spans="1:18" x14ac:dyDescent="0.2">
      <c r="A313" s="163">
        <f t="shared" si="9"/>
        <v>32</v>
      </c>
      <c r="B313" s="166" t="s">
        <v>1414</v>
      </c>
      <c r="C313" s="163">
        <v>1961</v>
      </c>
      <c r="D313" s="163"/>
      <c r="E313" s="166" t="s">
        <v>54</v>
      </c>
      <c r="F313" s="163">
        <v>2</v>
      </c>
      <c r="G313" s="165">
        <v>1</v>
      </c>
      <c r="H313" s="163">
        <v>327.39999999999998</v>
      </c>
      <c r="I313" s="163"/>
      <c r="J313" s="163"/>
      <c r="K313" s="163">
        <v>294.8</v>
      </c>
      <c r="L313" s="163">
        <v>249</v>
      </c>
      <c r="M313" s="163">
        <v>8</v>
      </c>
      <c r="N313" s="194">
        <v>21200</v>
      </c>
      <c r="O313" s="168">
        <v>0</v>
      </c>
      <c r="P313" s="168">
        <v>0</v>
      </c>
      <c r="Q313" s="195">
        <v>21200</v>
      </c>
      <c r="R313" s="163">
        <v>2019</v>
      </c>
    </row>
    <row r="314" spans="1:18" x14ac:dyDescent="0.2">
      <c r="A314" s="163">
        <f t="shared" si="9"/>
        <v>33</v>
      </c>
      <c r="B314" s="166" t="s">
        <v>1415</v>
      </c>
      <c r="C314" s="163">
        <v>1961</v>
      </c>
      <c r="D314" s="163"/>
      <c r="E314" s="166" t="s">
        <v>54</v>
      </c>
      <c r="F314" s="163">
        <v>2</v>
      </c>
      <c r="G314" s="165">
        <v>1</v>
      </c>
      <c r="H314" s="163">
        <v>334.3</v>
      </c>
      <c r="I314" s="163"/>
      <c r="J314" s="163"/>
      <c r="K314" s="163">
        <v>304.5</v>
      </c>
      <c r="L314" s="163">
        <v>195.2</v>
      </c>
      <c r="M314" s="163">
        <v>8</v>
      </c>
      <c r="N314" s="194">
        <v>21650</v>
      </c>
      <c r="O314" s="168">
        <v>0</v>
      </c>
      <c r="P314" s="168">
        <v>0</v>
      </c>
      <c r="Q314" s="195">
        <v>21650</v>
      </c>
      <c r="R314" s="163">
        <v>2019</v>
      </c>
    </row>
    <row r="315" spans="1:18" s="9" customFormat="1" x14ac:dyDescent="0.2">
      <c r="A315" s="163">
        <f t="shared" si="9"/>
        <v>34</v>
      </c>
      <c r="B315" s="166" t="s">
        <v>1416</v>
      </c>
      <c r="C315" s="163">
        <v>1969</v>
      </c>
      <c r="D315" s="163"/>
      <c r="E315" s="166" t="s">
        <v>54</v>
      </c>
      <c r="F315" s="163">
        <v>2</v>
      </c>
      <c r="G315" s="165">
        <v>1</v>
      </c>
      <c r="H315" s="163">
        <v>506.1</v>
      </c>
      <c r="I315" s="163"/>
      <c r="J315" s="163"/>
      <c r="K315" s="163">
        <v>481</v>
      </c>
      <c r="L315" s="163">
        <v>365.5</v>
      </c>
      <c r="M315" s="163">
        <v>12</v>
      </c>
      <c r="N315" s="194">
        <v>32750</v>
      </c>
      <c r="O315" s="168">
        <v>0</v>
      </c>
      <c r="P315" s="168">
        <v>0</v>
      </c>
      <c r="Q315" s="195">
        <v>32750</v>
      </c>
      <c r="R315" s="163">
        <v>2019</v>
      </c>
    </row>
    <row r="316" spans="1:18" ht="12.75" customHeight="1" x14ac:dyDescent="0.15">
      <c r="A316" s="269" t="s">
        <v>368</v>
      </c>
      <c r="B316" s="269"/>
      <c r="C316" s="173">
        <v>34</v>
      </c>
      <c r="D316" s="174"/>
      <c r="E316" s="172"/>
      <c r="F316" s="174"/>
      <c r="G316" s="173"/>
      <c r="H316" s="175">
        <f t="shared" ref="H316:N316" si="10">SUM(H282:H315)</f>
        <v>12741.349999999997</v>
      </c>
      <c r="I316" s="175">
        <f t="shared" si="10"/>
        <v>0</v>
      </c>
      <c r="J316" s="175">
        <f t="shared" si="10"/>
        <v>0</v>
      </c>
      <c r="K316" s="175">
        <f t="shared" si="10"/>
        <v>11561</v>
      </c>
      <c r="L316" s="175">
        <f t="shared" si="10"/>
        <v>9814.93</v>
      </c>
      <c r="M316" s="175">
        <f t="shared" si="10"/>
        <v>299</v>
      </c>
      <c r="N316" s="175">
        <f t="shared" si="10"/>
        <v>824300</v>
      </c>
      <c r="O316" s="175"/>
      <c r="P316" s="175"/>
      <c r="Q316" s="175">
        <f>SUM(Q282:Q315)</f>
        <v>824300</v>
      </c>
      <c r="R316" s="176"/>
    </row>
    <row r="317" spans="1:18" ht="12.75" customHeight="1" x14ac:dyDescent="0.15">
      <c r="A317" s="268" t="s">
        <v>379</v>
      </c>
      <c r="B317" s="268"/>
      <c r="C317" s="178"/>
      <c r="D317" s="179"/>
      <c r="E317" s="177"/>
      <c r="F317" s="179"/>
      <c r="G317" s="178"/>
      <c r="H317" s="179"/>
      <c r="I317" s="179"/>
      <c r="J317" s="179"/>
      <c r="K317" s="179"/>
      <c r="L317" s="179"/>
      <c r="M317" s="179"/>
      <c r="N317" s="180"/>
      <c r="O317" s="180"/>
      <c r="P317" s="180"/>
      <c r="Q317" s="181"/>
      <c r="R317" s="182"/>
    </row>
    <row r="318" spans="1:18" x14ac:dyDescent="0.2">
      <c r="A318" s="163"/>
      <c r="B318" s="164" t="s">
        <v>380</v>
      </c>
      <c r="C318" s="165"/>
      <c r="D318" s="163"/>
      <c r="E318" s="166"/>
      <c r="F318" s="163"/>
      <c r="G318" s="165"/>
      <c r="H318" s="163"/>
      <c r="I318" s="163"/>
      <c r="J318" s="163"/>
      <c r="K318" s="163"/>
      <c r="L318" s="163"/>
      <c r="M318" s="163"/>
      <c r="N318" s="168"/>
      <c r="O318" s="168"/>
      <c r="P318" s="168"/>
      <c r="Q318" s="169"/>
      <c r="R318" s="163">
        <v>2019</v>
      </c>
    </row>
    <row r="319" spans="1:18" x14ac:dyDescent="0.2">
      <c r="A319" s="163">
        <v>1</v>
      </c>
      <c r="B319" s="166" t="s">
        <v>1417</v>
      </c>
      <c r="C319" s="165">
        <v>1961</v>
      </c>
      <c r="D319" s="163"/>
      <c r="E319" s="166" t="s">
        <v>183</v>
      </c>
      <c r="F319" s="163">
        <v>2</v>
      </c>
      <c r="G319" s="165">
        <v>2</v>
      </c>
      <c r="H319" s="163">
        <v>516.9</v>
      </c>
      <c r="I319" s="163"/>
      <c r="J319" s="163"/>
      <c r="K319" s="163">
        <v>475.8</v>
      </c>
      <c r="L319" s="163">
        <v>232.8</v>
      </c>
      <c r="M319" s="163">
        <v>15</v>
      </c>
      <c r="N319" s="194">
        <v>33450</v>
      </c>
      <c r="O319" s="168">
        <v>0</v>
      </c>
      <c r="P319" s="168">
        <v>0</v>
      </c>
      <c r="Q319" s="195">
        <v>33450</v>
      </c>
      <c r="R319" s="163">
        <v>2019</v>
      </c>
    </row>
    <row r="320" spans="1:18" x14ac:dyDescent="0.2">
      <c r="A320" s="163">
        <v>2</v>
      </c>
      <c r="B320" s="166" t="s">
        <v>1418</v>
      </c>
      <c r="C320" s="165">
        <v>1958</v>
      </c>
      <c r="D320" s="163"/>
      <c r="E320" s="166" t="s">
        <v>183</v>
      </c>
      <c r="F320" s="163">
        <v>2</v>
      </c>
      <c r="G320" s="165">
        <v>1</v>
      </c>
      <c r="H320" s="163">
        <v>585.70000000000005</v>
      </c>
      <c r="I320" s="163"/>
      <c r="J320" s="163"/>
      <c r="K320" s="163">
        <v>537.9</v>
      </c>
      <c r="L320" s="163">
        <v>329.5</v>
      </c>
      <c r="M320" s="163">
        <v>8</v>
      </c>
      <c r="N320" s="194">
        <v>37900</v>
      </c>
      <c r="O320" s="168">
        <v>0</v>
      </c>
      <c r="P320" s="168">
        <v>0</v>
      </c>
      <c r="Q320" s="195">
        <v>37900</v>
      </c>
      <c r="R320" s="163">
        <v>2019</v>
      </c>
    </row>
    <row r="321" spans="1:18" x14ac:dyDescent="0.2">
      <c r="A321" s="163">
        <v>3</v>
      </c>
      <c r="B321" s="166" t="s">
        <v>1419</v>
      </c>
      <c r="C321" s="165">
        <v>1944</v>
      </c>
      <c r="D321" s="163"/>
      <c r="E321" s="166" t="s">
        <v>183</v>
      </c>
      <c r="F321" s="163">
        <v>2</v>
      </c>
      <c r="G321" s="165">
        <v>1</v>
      </c>
      <c r="H321" s="163">
        <v>382.9</v>
      </c>
      <c r="I321" s="163"/>
      <c r="J321" s="163"/>
      <c r="K321" s="163">
        <v>347.2</v>
      </c>
      <c r="L321" s="163">
        <v>237.2</v>
      </c>
      <c r="M321" s="163">
        <v>10</v>
      </c>
      <c r="N321" s="194">
        <v>24800</v>
      </c>
      <c r="O321" s="168">
        <v>0</v>
      </c>
      <c r="P321" s="168">
        <v>0</v>
      </c>
      <c r="Q321" s="195">
        <v>24800</v>
      </c>
      <c r="R321" s="163">
        <v>2019</v>
      </c>
    </row>
    <row r="322" spans="1:18" x14ac:dyDescent="0.2">
      <c r="A322" s="163">
        <v>4</v>
      </c>
      <c r="B322" s="166" t="s">
        <v>1420</v>
      </c>
      <c r="C322" s="163">
        <v>1958</v>
      </c>
      <c r="D322" s="163"/>
      <c r="E322" s="166" t="s">
        <v>183</v>
      </c>
      <c r="F322" s="163">
        <v>2</v>
      </c>
      <c r="G322" s="165">
        <v>1</v>
      </c>
      <c r="H322" s="163">
        <v>300.60000000000002</v>
      </c>
      <c r="I322" s="163"/>
      <c r="J322" s="163"/>
      <c r="K322" s="163">
        <v>213</v>
      </c>
      <c r="L322" s="163">
        <v>174.8</v>
      </c>
      <c r="M322" s="163">
        <v>8</v>
      </c>
      <c r="N322" s="194">
        <v>19450</v>
      </c>
      <c r="O322" s="168">
        <v>0</v>
      </c>
      <c r="P322" s="168">
        <v>0</v>
      </c>
      <c r="Q322" s="195">
        <v>19450</v>
      </c>
      <c r="R322" s="163">
        <v>2019</v>
      </c>
    </row>
    <row r="323" spans="1:18" x14ac:dyDescent="0.2">
      <c r="A323" s="163">
        <v>5</v>
      </c>
      <c r="B323" s="166" t="s">
        <v>1421</v>
      </c>
      <c r="C323" s="163">
        <v>1950</v>
      </c>
      <c r="D323" s="163"/>
      <c r="E323" s="166" t="s">
        <v>183</v>
      </c>
      <c r="F323" s="163">
        <v>2</v>
      </c>
      <c r="G323" s="165">
        <v>1</v>
      </c>
      <c r="H323" s="163">
        <v>586.1</v>
      </c>
      <c r="I323" s="198"/>
      <c r="J323" s="163"/>
      <c r="K323" s="198">
        <v>538.70000000000005</v>
      </c>
      <c r="L323" s="163">
        <v>226.4</v>
      </c>
      <c r="M323" s="163">
        <v>9</v>
      </c>
      <c r="N323" s="194">
        <v>37930</v>
      </c>
      <c r="O323" s="168">
        <v>0</v>
      </c>
      <c r="P323" s="168">
        <v>0</v>
      </c>
      <c r="Q323" s="195">
        <v>37930</v>
      </c>
      <c r="R323" s="163">
        <v>2019</v>
      </c>
    </row>
    <row r="324" spans="1:18" x14ac:dyDescent="0.2">
      <c r="A324" s="163">
        <v>6</v>
      </c>
      <c r="B324" s="166" t="s">
        <v>1422</v>
      </c>
      <c r="C324" s="163">
        <v>1951</v>
      </c>
      <c r="D324" s="163"/>
      <c r="E324" s="166" t="s">
        <v>183</v>
      </c>
      <c r="F324" s="163">
        <v>2</v>
      </c>
      <c r="G324" s="165">
        <v>1</v>
      </c>
      <c r="H324" s="163">
        <v>585.9</v>
      </c>
      <c r="I324" s="198"/>
      <c r="J324" s="163"/>
      <c r="K324" s="198">
        <v>538.20000000000005</v>
      </c>
      <c r="L324" s="163">
        <v>144.6</v>
      </c>
      <c r="M324" s="163">
        <v>9</v>
      </c>
      <c r="N324" s="194">
        <v>37920</v>
      </c>
      <c r="O324" s="168">
        <v>0</v>
      </c>
      <c r="P324" s="168">
        <v>0</v>
      </c>
      <c r="Q324" s="195">
        <v>37920</v>
      </c>
      <c r="R324" s="163">
        <v>2019</v>
      </c>
    </row>
    <row r="325" spans="1:18" x14ac:dyDescent="0.2">
      <c r="A325" s="163">
        <v>7</v>
      </c>
      <c r="B325" s="166" t="s">
        <v>1423</v>
      </c>
      <c r="C325" s="163">
        <v>1951</v>
      </c>
      <c r="D325" s="163"/>
      <c r="E325" s="166" t="s">
        <v>202</v>
      </c>
      <c r="F325" s="163">
        <v>2</v>
      </c>
      <c r="G325" s="165">
        <v>3</v>
      </c>
      <c r="H325" s="163">
        <v>1329.7</v>
      </c>
      <c r="I325" s="198"/>
      <c r="J325" s="163"/>
      <c r="K325" s="198">
        <v>1204.4000000000001</v>
      </c>
      <c r="L325" s="163">
        <v>1003.9</v>
      </c>
      <c r="M325" s="163">
        <v>27</v>
      </c>
      <c r="N325" s="194">
        <v>86050</v>
      </c>
      <c r="O325" s="168">
        <v>0</v>
      </c>
      <c r="P325" s="168">
        <v>0</v>
      </c>
      <c r="Q325" s="195">
        <v>86050</v>
      </c>
      <c r="R325" s="163">
        <v>2019</v>
      </c>
    </row>
    <row r="326" spans="1:18" x14ac:dyDescent="0.2">
      <c r="A326" s="163">
        <v>8</v>
      </c>
      <c r="B326" s="166" t="s">
        <v>1424</v>
      </c>
      <c r="C326" s="163">
        <v>1949</v>
      </c>
      <c r="D326" s="163"/>
      <c r="E326" s="166" t="s">
        <v>202</v>
      </c>
      <c r="F326" s="163">
        <v>2</v>
      </c>
      <c r="G326" s="165">
        <v>1</v>
      </c>
      <c r="H326" s="163">
        <v>556.70000000000005</v>
      </c>
      <c r="I326" s="198"/>
      <c r="J326" s="163"/>
      <c r="K326" s="198">
        <v>508.7</v>
      </c>
      <c r="L326" s="163">
        <v>338.7</v>
      </c>
      <c r="M326" s="163">
        <v>9</v>
      </c>
      <c r="N326" s="194">
        <v>36030</v>
      </c>
      <c r="O326" s="168">
        <v>0</v>
      </c>
      <c r="P326" s="168">
        <v>0</v>
      </c>
      <c r="Q326" s="195">
        <v>36030</v>
      </c>
      <c r="R326" s="163">
        <v>2019</v>
      </c>
    </row>
    <row r="327" spans="1:18" x14ac:dyDescent="0.2">
      <c r="A327" s="163">
        <v>9</v>
      </c>
      <c r="B327" s="166" t="s">
        <v>1425</v>
      </c>
      <c r="C327" s="163">
        <v>1950</v>
      </c>
      <c r="D327" s="163"/>
      <c r="E327" s="166" t="s">
        <v>202</v>
      </c>
      <c r="F327" s="163">
        <v>2</v>
      </c>
      <c r="G327" s="165">
        <v>1</v>
      </c>
      <c r="H327" s="163">
        <v>518.5</v>
      </c>
      <c r="I327" s="198"/>
      <c r="J327" s="163"/>
      <c r="K327" s="198">
        <v>472.9</v>
      </c>
      <c r="L327" s="163">
        <v>372.7</v>
      </c>
      <c r="M327" s="163">
        <v>10</v>
      </c>
      <c r="N327" s="194">
        <v>33560</v>
      </c>
      <c r="O327" s="168">
        <v>0</v>
      </c>
      <c r="P327" s="168">
        <v>0</v>
      </c>
      <c r="Q327" s="195">
        <v>33560</v>
      </c>
      <c r="R327" s="163">
        <v>2019</v>
      </c>
    </row>
    <row r="328" spans="1:18" x14ac:dyDescent="0.2">
      <c r="A328" s="163">
        <v>10</v>
      </c>
      <c r="B328" s="166" t="s">
        <v>1426</v>
      </c>
      <c r="C328" s="163">
        <v>1958</v>
      </c>
      <c r="D328" s="163"/>
      <c r="E328" s="166" t="s">
        <v>183</v>
      </c>
      <c r="F328" s="163">
        <v>2</v>
      </c>
      <c r="G328" s="165">
        <v>1</v>
      </c>
      <c r="H328" s="163">
        <v>428.8</v>
      </c>
      <c r="I328" s="198"/>
      <c r="J328" s="163"/>
      <c r="K328" s="198">
        <v>394.2</v>
      </c>
      <c r="L328" s="163">
        <v>104.1</v>
      </c>
      <c r="M328" s="163">
        <v>8</v>
      </c>
      <c r="N328" s="194">
        <v>27750</v>
      </c>
      <c r="O328" s="168">
        <v>0</v>
      </c>
      <c r="P328" s="168">
        <v>0</v>
      </c>
      <c r="Q328" s="195">
        <v>27750</v>
      </c>
      <c r="R328" s="163">
        <v>2019</v>
      </c>
    </row>
    <row r="329" spans="1:18" ht="22.5" x14ac:dyDescent="0.2">
      <c r="A329" s="163">
        <v>11</v>
      </c>
      <c r="B329" s="166" t="s">
        <v>1427</v>
      </c>
      <c r="C329" s="163">
        <v>1963</v>
      </c>
      <c r="D329" s="163"/>
      <c r="E329" s="166" t="s">
        <v>1428</v>
      </c>
      <c r="F329" s="163">
        <v>2</v>
      </c>
      <c r="G329" s="165">
        <v>2</v>
      </c>
      <c r="H329" s="163">
        <v>408.1</v>
      </c>
      <c r="I329" s="198"/>
      <c r="J329" s="163"/>
      <c r="K329" s="198">
        <v>370.3</v>
      </c>
      <c r="L329" s="163">
        <v>101.4</v>
      </c>
      <c r="M329" s="163">
        <v>8</v>
      </c>
      <c r="N329" s="194">
        <v>26400</v>
      </c>
      <c r="O329" s="168">
        <v>0</v>
      </c>
      <c r="P329" s="168">
        <v>0</v>
      </c>
      <c r="Q329" s="195">
        <v>26400</v>
      </c>
      <c r="R329" s="163">
        <v>2019</v>
      </c>
    </row>
    <row r="330" spans="1:18" ht="22.5" x14ac:dyDescent="0.2">
      <c r="A330" s="163">
        <v>12</v>
      </c>
      <c r="B330" s="166" t="s">
        <v>1429</v>
      </c>
      <c r="C330" s="163">
        <v>1963</v>
      </c>
      <c r="D330" s="163"/>
      <c r="E330" s="166" t="s">
        <v>1428</v>
      </c>
      <c r="F330" s="163">
        <v>2</v>
      </c>
      <c r="G330" s="165">
        <v>2</v>
      </c>
      <c r="H330" s="163">
        <v>429.5</v>
      </c>
      <c r="I330" s="198"/>
      <c r="J330" s="163"/>
      <c r="K330" s="198">
        <v>389.6</v>
      </c>
      <c r="L330" s="163">
        <v>141.69999999999999</v>
      </c>
      <c r="M330" s="163">
        <v>8</v>
      </c>
      <c r="N330" s="194">
        <v>27800</v>
      </c>
      <c r="O330" s="168">
        <v>0</v>
      </c>
      <c r="P330" s="168">
        <v>0</v>
      </c>
      <c r="Q330" s="195">
        <v>27800</v>
      </c>
      <c r="R330" s="163">
        <v>2019</v>
      </c>
    </row>
    <row r="331" spans="1:18" x14ac:dyDescent="0.2">
      <c r="A331" s="163">
        <v>13</v>
      </c>
      <c r="B331" s="166" t="s">
        <v>1430</v>
      </c>
      <c r="C331" s="165">
        <v>1959</v>
      </c>
      <c r="D331" s="163"/>
      <c r="E331" s="166" t="s">
        <v>183</v>
      </c>
      <c r="F331" s="163">
        <v>2</v>
      </c>
      <c r="G331" s="165">
        <v>1</v>
      </c>
      <c r="H331" s="163">
        <v>366.7</v>
      </c>
      <c r="I331" s="198"/>
      <c r="J331" s="163"/>
      <c r="K331" s="198">
        <v>314.3</v>
      </c>
      <c r="L331" s="163">
        <v>275.60000000000002</v>
      </c>
      <c r="M331" s="163">
        <v>8</v>
      </c>
      <c r="N331" s="194">
        <v>23750</v>
      </c>
      <c r="O331" s="168">
        <v>0</v>
      </c>
      <c r="P331" s="168">
        <v>0</v>
      </c>
      <c r="Q331" s="195">
        <v>23750</v>
      </c>
      <c r="R331" s="163">
        <v>2019</v>
      </c>
    </row>
    <row r="332" spans="1:18" x14ac:dyDescent="0.2">
      <c r="A332" s="163">
        <v>14</v>
      </c>
      <c r="B332" s="166" t="s">
        <v>1431</v>
      </c>
      <c r="C332" s="165">
        <v>1959</v>
      </c>
      <c r="D332" s="163"/>
      <c r="E332" s="166" t="s">
        <v>183</v>
      </c>
      <c r="F332" s="163">
        <v>2</v>
      </c>
      <c r="G332" s="165">
        <v>1</v>
      </c>
      <c r="H332" s="163">
        <v>350.1</v>
      </c>
      <c r="I332" s="198"/>
      <c r="J332" s="163"/>
      <c r="K332" s="198">
        <v>298.5</v>
      </c>
      <c r="L332" s="163">
        <v>224.3</v>
      </c>
      <c r="M332" s="163">
        <v>8</v>
      </c>
      <c r="N332" s="194">
        <v>22700</v>
      </c>
      <c r="O332" s="168">
        <v>0</v>
      </c>
      <c r="P332" s="168">
        <v>0</v>
      </c>
      <c r="Q332" s="195">
        <v>22700</v>
      </c>
      <c r="R332" s="163">
        <v>2019</v>
      </c>
    </row>
    <row r="333" spans="1:18" x14ac:dyDescent="0.2">
      <c r="A333" s="163">
        <v>15</v>
      </c>
      <c r="B333" s="166" t="s">
        <v>1432</v>
      </c>
      <c r="C333" s="165">
        <v>1965</v>
      </c>
      <c r="D333" s="163"/>
      <c r="E333" s="166" t="s">
        <v>183</v>
      </c>
      <c r="F333" s="163">
        <v>2</v>
      </c>
      <c r="G333" s="165">
        <v>2</v>
      </c>
      <c r="H333" s="163">
        <v>478.1</v>
      </c>
      <c r="I333" s="198"/>
      <c r="J333" s="163"/>
      <c r="K333" s="198">
        <v>357.1</v>
      </c>
      <c r="L333" s="163">
        <v>357.1</v>
      </c>
      <c r="M333" s="163">
        <v>13</v>
      </c>
      <c r="N333" s="194">
        <v>30950</v>
      </c>
      <c r="O333" s="168">
        <v>0</v>
      </c>
      <c r="P333" s="168">
        <v>0</v>
      </c>
      <c r="Q333" s="195">
        <v>30950</v>
      </c>
      <c r="R333" s="163">
        <v>2019</v>
      </c>
    </row>
    <row r="334" spans="1:18" x14ac:dyDescent="0.2">
      <c r="A334" s="163">
        <v>16</v>
      </c>
      <c r="B334" s="166" t="s">
        <v>1433</v>
      </c>
      <c r="C334" s="163">
        <v>1951</v>
      </c>
      <c r="D334" s="163"/>
      <c r="E334" s="166" t="s">
        <v>183</v>
      </c>
      <c r="F334" s="163">
        <v>2</v>
      </c>
      <c r="G334" s="165">
        <v>1</v>
      </c>
      <c r="H334" s="163">
        <v>581.20000000000005</v>
      </c>
      <c r="I334" s="198"/>
      <c r="J334" s="163"/>
      <c r="K334" s="198">
        <v>533.6</v>
      </c>
      <c r="L334" s="163">
        <v>329.7</v>
      </c>
      <c r="M334" s="163">
        <v>8</v>
      </c>
      <c r="N334" s="194">
        <v>37600</v>
      </c>
      <c r="O334" s="168">
        <v>0</v>
      </c>
      <c r="P334" s="168">
        <v>0</v>
      </c>
      <c r="Q334" s="195">
        <v>37600</v>
      </c>
      <c r="R334" s="163">
        <v>2019</v>
      </c>
    </row>
    <row r="335" spans="1:18" s="9" customFormat="1" x14ac:dyDescent="0.2">
      <c r="A335" s="163">
        <v>17</v>
      </c>
      <c r="B335" s="166" t="s">
        <v>1434</v>
      </c>
      <c r="C335" s="163">
        <v>1951</v>
      </c>
      <c r="D335" s="163"/>
      <c r="E335" s="166" t="s">
        <v>202</v>
      </c>
      <c r="F335" s="163">
        <v>2</v>
      </c>
      <c r="G335" s="165">
        <v>3</v>
      </c>
      <c r="H335" s="163">
        <v>1308.5</v>
      </c>
      <c r="I335" s="198"/>
      <c r="J335" s="163"/>
      <c r="K335" s="198">
        <v>1181.9000000000001</v>
      </c>
      <c r="L335" s="163">
        <v>907</v>
      </c>
      <c r="M335" s="163">
        <v>26</v>
      </c>
      <c r="N335" s="194">
        <v>84700</v>
      </c>
      <c r="O335" s="168">
        <v>0</v>
      </c>
      <c r="P335" s="168">
        <v>0</v>
      </c>
      <c r="Q335" s="195">
        <v>84700</v>
      </c>
      <c r="R335" s="163">
        <v>2019</v>
      </c>
    </row>
    <row r="336" spans="1:18" x14ac:dyDescent="0.2">
      <c r="A336" s="163">
        <v>18</v>
      </c>
      <c r="B336" s="166" t="s">
        <v>1435</v>
      </c>
      <c r="C336" s="163">
        <v>1952</v>
      </c>
      <c r="D336" s="163"/>
      <c r="E336" s="166" t="s">
        <v>183</v>
      </c>
      <c r="F336" s="163">
        <v>2</v>
      </c>
      <c r="G336" s="165">
        <v>1</v>
      </c>
      <c r="H336" s="163">
        <v>595.29999999999995</v>
      </c>
      <c r="I336" s="198"/>
      <c r="J336" s="163"/>
      <c r="K336" s="198">
        <v>545.9</v>
      </c>
      <c r="L336" s="163">
        <v>83.9</v>
      </c>
      <c r="M336" s="163">
        <v>10</v>
      </c>
      <c r="N336" s="194">
        <v>38530</v>
      </c>
      <c r="O336" s="168">
        <v>0</v>
      </c>
      <c r="P336" s="168">
        <v>0</v>
      </c>
      <c r="Q336" s="195">
        <v>38530</v>
      </c>
      <c r="R336" s="163">
        <v>2019</v>
      </c>
    </row>
    <row r="337" spans="1:18" x14ac:dyDescent="0.2">
      <c r="A337" s="163">
        <v>19</v>
      </c>
      <c r="B337" s="166" t="s">
        <v>1436</v>
      </c>
      <c r="C337" s="163">
        <v>1951</v>
      </c>
      <c r="D337" s="163"/>
      <c r="E337" s="166" t="s">
        <v>183</v>
      </c>
      <c r="F337" s="163">
        <v>2</v>
      </c>
      <c r="G337" s="165">
        <v>1</v>
      </c>
      <c r="H337" s="163">
        <v>585</v>
      </c>
      <c r="I337" s="198"/>
      <c r="J337" s="163"/>
      <c r="K337" s="198">
        <v>537.20000000000005</v>
      </c>
      <c r="L337" s="163">
        <v>425.1</v>
      </c>
      <c r="M337" s="163">
        <v>9</v>
      </c>
      <c r="N337" s="194">
        <v>37860</v>
      </c>
      <c r="O337" s="168">
        <v>0</v>
      </c>
      <c r="P337" s="168">
        <v>0</v>
      </c>
      <c r="Q337" s="195">
        <v>37860</v>
      </c>
      <c r="R337" s="163">
        <v>2019</v>
      </c>
    </row>
    <row r="338" spans="1:18" x14ac:dyDescent="0.2">
      <c r="A338" s="163">
        <v>20</v>
      </c>
      <c r="B338" s="166" t="s">
        <v>1437</v>
      </c>
      <c r="C338" s="163">
        <v>1948</v>
      </c>
      <c r="D338" s="163"/>
      <c r="E338" s="166" t="s">
        <v>183</v>
      </c>
      <c r="F338" s="163">
        <v>2</v>
      </c>
      <c r="G338" s="165">
        <v>1</v>
      </c>
      <c r="H338" s="163">
        <v>255.8</v>
      </c>
      <c r="I338" s="198"/>
      <c r="J338" s="163"/>
      <c r="K338" s="198">
        <v>234.3</v>
      </c>
      <c r="L338" s="163">
        <v>58.1</v>
      </c>
      <c r="M338" s="163">
        <v>4</v>
      </c>
      <c r="N338" s="194">
        <v>16560</v>
      </c>
      <c r="O338" s="168">
        <v>0</v>
      </c>
      <c r="P338" s="168">
        <v>0</v>
      </c>
      <c r="Q338" s="195">
        <v>16560</v>
      </c>
      <c r="R338" s="163">
        <v>2019</v>
      </c>
    </row>
    <row r="339" spans="1:18" x14ac:dyDescent="0.2">
      <c r="A339" s="163">
        <v>21</v>
      </c>
      <c r="B339" s="166" t="s">
        <v>1438</v>
      </c>
      <c r="C339" s="163">
        <v>1949</v>
      </c>
      <c r="D339" s="163"/>
      <c r="E339" s="166" t="s">
        <v>183</v>
      </c>
      <c r="F339" s="163">
        <v>2</v>
      </c>
      <c r="G339" s="165">
        <v>1</v>
      </c>
      <c r="H339" s="163">
        <v>580.6</v>
      </c>
      <c r="I339" s="198"/>
      <c r="J339" s="163"/>
      <c r="K339" s="198">
        <v>532.20000000000005</v>
      </c>
      <c r="L339" s="163">
        <v>467.4</v>
      </c>
      <c r="M339" s="163">
        <v>11</v>
      </c>
      <c r="N339" s="194">
        <v>37580</v>
      </c>
      <c r="O339" s="168">
        <v>0</v>
      </c>
      <c r="P339" s="168">
        <v>0</v>
      </c>
      <c r="Q339" s="195">
        <v>37580</v>
      </c>
      <c r="R339" s="163">
        <v>2019</v>
      </c>
    </row>
    <row r="340" spans="1:18" x14ac:dyDescent="0.2">
      <c r="A340" s="163">
        <v>22</v>
      </c>
      <c r="B340" s="166" t="s">
        <v>1439</v>
      </c>
      <c r="C340" s="163">
        <v>1958</v>
      </c>
      <c r="D340" s="163"/>
      <c r="E340" s="166" t="s">
        <v>183</v>
      </c>
      <c r="F340" s="163">
        <v>2</v>
      </c>
      <c r="G340" s="165">
        <v>1</v>
      </c>
      <c r="H340" s="163">
        <v>576.9</v>
      </c>
      <c r="I340" s="198"/>
      <c r="J340" s="163"/>
      <c r="K340" s="198">
        <v>532.1</v>
      </c>
      <c r="L340" s="163">
        <v>153.1</v>
      </c>
      <c r="M340" s="163">
        <v>10</v>
      </c>
      <c r="N340" s="194">
        <v>37340</v>
      </c>
      <c r="O340" s="168">
        <v>0</v>
      </c>
      <c r="P340" s="168">
        <v>0</v>
      </c>
      <c r="Q340" s="195">
        <v>37340</v>
      </c>
      <c r="R340" s="163">
        <v>2019</v>
      </c>
    </row>
    <row r="341" spans="1:18" x14ac:dyDescent="0.2">
      <c r="A341" s="163">
        <v>23</v>
      </c>
      <c r="B341" s="166" t="s">
        <v>1440</v>
      </c>
      <c r="C341" s="163">
        <v>1958</v>
      </c>
      <c r="D341" s="163"/>
      <c r="E341" s="166" t="s">
        <v>183</v>
      </c>
      <c r="F341" s="163">
        <v>2</v>
      </c>
      <c r="G341" s="165">
        <v>1</v>
      </c>
      <c r="H341" s="163">
        <v>561.6</v>
      </c>
      <c r="I341" s="198"/>
      <c r="J341" s="163"/>
      <c r="K341" s="198">
        <v>515.4</v>
      </c>
      <c r="L341" s="163">
        <v>394.6</v>
      </c>
      <c r="M341" s="163">
        <v>11</v>
      </c>
      <c r="N341" s="194">
        <v>36350</v>
      </c>
      <c r="O341" s="168">
        <v>0</v>
      </c>
      <c r="P341" s="168">
        <v>0</v>
      </c>
      <c r="Q341" s="195">
        <v>36350</v>
      </c>
      <c r="R341" s="163">
        <v>2019</v>
      </c>
    </row>
    <row r="342" spans="1:18" x14ac:dyDescent="0.2">
      <c r="A342" s="163">
        <v>24</v>
      </c>
      <c r="B342" s="166" t="s">
        <v>1441</v>
      </c>
      <c r="C342" s="163">
        <v>1950</v>
      </c>
      <c r="D342" s="163"/>
      <c r="E342" s="166" t="s">
        <v>183</v>
      </c>
      <c r="F342" s="163">
        <v>2</v>
      </c>
      <c r="G342" s="165">
        <v>1</v>
      </c>
      <c r="H342" s="163">
        <v>585</v>
      </c>
      <c r="I342" s="198"/>
      <c r="J342" s="163"/>
      <c r="K342" s="198">
        <v>535.79999999999995</v>
      </c>
      <c r="L342" s="163">
        <v>283.7</v>
      </c>
      <c r="M342" s="163">
        <v>9</v>
      </c>
      <c r="N342" s="194">
        <v>37900</v>
      </c>
      <c r="O342" s="168">
        <v>0</v>
      </c>
      <c r="P342" s="168">
        <v>0</v>
      </c>
      <c r="Q342" s="195">
        <v>37900</v>
      </c>
      <c r="R342" s="163">
        <v>2019</v>
      </c>
    </row>
    <row r="343" spans="1:18" x14ac:dyDescent="0.2">
      <c r="A343" s="163">
        <v>25</v>
      </c>
      <c r="B343" s="166" t="s">
        <v>1442</v>
      </c>
      <c r="C343" s="163">
        <v>1950</v>
      </c>
      <c r="D343" s="163"/>
      <c r="E343" s="166" t="s">
        <v>183</v>
      </c>
      <c r="F343" s="163">
        <v>2</v>
      </c>
      <c r="G343" s="165">
        <v>1</v>
      </c>
      <c r="H343" s="163">
        <v>584.79999999999995</v>
      </c>
      <c r="I343" s="198"/>
      <c r="J343" s="163"/>
      <c r="K343" s="198">
        <v>537.6</v>
      </c>
      <c r="L343" s="163">
        <v>341.9</v>
      </c>
      <c r="M343" s="163">
        <v>10</v>
      </c>
      <c r="N343" s="194">
        <v>37850</v>
      </c>
      <c r="O343" s="168">
        <v>0</v>
      </c>
      <c r="P343" s="168">
        <v>0</v>
      </c>
      <c r="Q343" s="195">
        <v>37850</v>
      </c>
      <c r="R343" s="163">
        <v>2019</v>
      </c>
    </row>
    <row r="344" spans="1:18" x14ac:dyDescent="0.2">
      <c r="A344" s="163">
        <v>26</v>
      </c>
      <c r="B344" s="166" t="s">
        <v>1443</v>
      </c>
      <c r="C344" s="163">
        <v>1960</v>
      </c>
      <c r="D344" s="163"/>
      <c r="E344" s="166" t="s">
        <v>183</v>
      </c>
      <c r="F344" s="163">
        <v>2</v>
      </c>
      <c r="G344" s="165">
        <v>1</v>
      </c>
      <c r="H344" s="163">
        <v>357.8</v>
      </c>
      <c r="I344" s="198"/>
      <c r="J344" s="163"/>
      <c r="K344" s="198">
        <v>330.2</v>
      </c>
      <c r="L344" s="163">
        <v>273.18</v>
      </c>
      <c r="M344" s="163">
        <v>12</v>
      </c>
      <c r="N344" s="194">
        <v>23160</v>
      </c>
      <c r="O344" s="168">
        <v>0</v>
      </c>
      <c r="P344" s="168">
        <v>0</v>
      </c>
      <c r="Q344" s="195">
        <v>23160</v>
      </c>
      <c r="R344" s="163">
        <v>2019</v>
      </c>
    </row>
    <row r="345" spans="1:18" x14ac:dyDescent="0.2">
      <c r="A345" s="163">
        <v>27</v>
      </c>
      <c r="B345" s="166" t="s">
        <v>1444</v>
      </c>
      <c r="C345" s="163">
        <v>1952</v>
      </c>
      <c r="D345" s="163"/>
      <c r="E345" s="166" t="s">
        <v>183</v>
      </c>
      <c r="F345" s="163">
        <v>2</v>
      </c>
      <c r="G345" s="165">
        <v>2</v>
      </c>
      <c r="H345" s="163">
        <v>432.7</v>
      </c>
      <c r="I345" s="198"/>
      <c r="J345" s="163"/>
      <c r="K345" s="198">
        <v>387.8</v>
      </c>
      <c r="L345" s="163">
        <v>192.43</v>
      </c>
      <c r="M345" s="163">
        <v>8</v>
      </c>
      <c r="N345" s="194">
        <v>28000</v>
      </c>
      <c r="O345" s="168">
        <v>0</v>
      </c>
      <c r="P345" s="168">
        <v>0</v>
      </c>
      <c r="Q345" s="195">
        <v>28000</v>
      </c>
      <c r="R345" s="163">
        <v>2019</v>
      </c>
    </row>
    <row r="346" spans="1:18" ht="22.5" x14ac:dyDescent="0.2">
      <c r="A346" s="163">
        <v>28</v>
      </c>
      <c r="B346" s="166" t="s">
        <v>1445</v>
      </c>
      <c r="C346" s="163">
        <v>1963</v>
      </c>
      <c r="D346" s="163"/>
      <c r="E346" s="166" t="s">
        <v>1446</v>
      </c>
      <c r="F346" s="163">
        <v>2</v>
      </c>
      <c r="G346" s="165">
        <v>2</v>
      </c>
      <c r="H346" s="163">
        <v>428.5</v>
      </c>
      <c r="I346" s="198"/>
      <c r="J346" s="163"/>
      <c r="K346" s="198">
        <v>388.4</v>
      </c>
      <c r="L346" s="163">
        <v>43</v>
      </c>
      <c r="M346" s="163">
        <v>8</v>
      </c>
      <c r="N346" s="194">
        <v>27730</v>
      </c>
      <c r="O346" s="168">
        <v>0</v>
      </c>
      <c r="P346" s="168">
        <v>0</v>
      </c>
      <c r="Q346" s="195">
        <v>27730</v>
      </c>
      <c r="R346" s="163">
        <v>2019</v>
      </c>
    </row>
    <row r="347" spans="1:18" x14ac:dyDescent="0.2">
      <c r="A347" s="163">
        <v>29</v>
      </c>
      <c r="B347" s="166" t="s">
        <v>1447</v>
      </c>
      <c r="C347" s="163">
        <v>1961</v>
      </c>
      <c r="D347" s="163"/>
      <c r="E347" s="166" t="s">
        <v>202</v>
      </c>
      <c r="F347" s="163">
        <v>2</v>
      </c>
      <c r="G347" s="165">
        <v>1</v>
      </c>
      <c r="H347" s="163">
        <v>340</v>
      </c>
      <c r="I347" s="198"/>
      <c r="J347" s="163"/>
      <c r="K347" s="198">
        <v>314.10000000000002</v>
      </c>
      <c r="L347" s="163">
        <v>206.9</v>
      </c>
      <c r="M347" s="163">
        <v>8</v>
      </c>
      <c r="N347" s="194">
        <v>22000</v>
      </c>
      <c r="O347" s="168">
        <v>0</v>
      </c>
      <c r="P347" s="168">
        <v>0</v>
      </c>
      <c r="Q347" s="195">
        <v>22000</v>
      </c>
      <c r="R347" s="163">
        <v>2019</v>
      </c>
    </row>
    <row r="348" spans="1:18" x14ac:dyDescent="0.2">
      <c r="A348" s="163">
        <v>30</v>
      </c>
      <c r="B348" s="166" t="s">
        <v>1448</v>
      </c>
      <c r="C348" s="163">
        <v>1950</v>
      </c>
      <c r="D348" s="163"/>
      <c r="E348" s="166" t="s">
        <v>305</v>
      </c>
      <c r="F348" s="163">
        <v>2</v>
      </c>
      <c r="G348" s="165">
        <v>2</v>
      </c>
      <c r="H348" s="163">
        <v>739.3</v>
      </c>
      <c r="I348" s="198"/>
      <c r="J348" s="163"/>
      <c r="K348" s="198">
        <v>555.70000000000005</v>
      </c>
      <c r="L348" s="163">
        <v>324.8</v>
      </c>
      <c r="M348" s="163">
        <v>22</v>
      </c>
      <c r="N348" s="194">
        <v>47850</v>
      </c>
      <c r="O348" s="168">
        <v>0</v>
      </c>
      <c r="P348" s="168">
        <v>0</v>
      </c>
      <c r="Q348" s="195">
        <v>47850</v>
      </c>
      <c r="R348" s="163">
        <v>2019</v>
      </c>
    </row>
    <row r="349" spans="1:18" x14ac:dyDescent="0.2">
      <c r="A349" s="163">
        <v>31</v>
      </c>
      <c r="B349" s="166" t="s">
        <v>1449</v>
      </c>
      <c r="C349" s="165">
        <v>1961</v>
      </c>
      <c r="D349" s="163"/>
      <c r="E349" s="166" t="s">
        <v>183</v>
      </c>
      <c r="F349" s="163">
        <v>2</v>
      </c>
      <c r="G349" s="165">
        <v>2</v>
      </c>
      <c r="H349" s="163">
        <v>505.8</v>
      </c>
      <c r="I349" s="198"/>
      <c r="J349" s="198"/>
      <c r="K349" s="198">
        <v>467.6</v>
      </c>
      <c r="L349" s="198">
        <v>182</v>
      </c>
      <c r="M349" s="163">
        <v>16</v>
      </c>
      <c r="N349" s="194">
        <v>32750</v>
      </c>
      <c r="O349" s="168">
        <v>0</v>
      </c>
      <c r="P349" s="168">
        <v>0</v>
      </c>
      <c r="Q349" s="195">
        <v>32750</v>
      </c>
      <c r="R349" s="163">
        <v>2019</v>
      </c>
    </row>
    <row r="350" spans="1:18" x14ac:dyDescent="0.2">
      <c r="A350" s="163">
        <v>32</v>
      </c>
      <c r="B350" s="166" t="s">
        <v>1450</v>
      </c>
      <c r="C350" s="165">
        <v>1961</v>
      </c>
      <c r="D350" s="163"/>
      <c r="E350" s="166" t="s">
        <v>183</v>
      </c>
      <c r="F350" s="163">
        <v>2</v>
      </c>
      <c r="G350" s="165">
        <v>2</v>
      </c>
      <c r="H350" s="163">
        <v>518.4</v>
      </c>
      <c r="I350" s="198"/>
      <c r="J350" s="198"/>
      <c r="K350" s="198">
        <v>481.9</v>
      </c>
      <c r="L350" s="198">
        <v>284.5</v>
      </c>
      <c r="M350" s="163">
        <v>16</v>
      </c>
      <c r="N350" s="194">
        <v>33550</v>
      </c>
      <c r="O350" s="168">
        <v>0</v>
      </c>
      <c r="P350" s="168">
        <v>0</v>
      </c>
      <c r="Q350" s="195">
        <v>33550</v>
      </c>
      <c r="R350" s="163">
        <v>2019</v>
      </c>
    </row>
    <row r="351" spans="1:18" x14ac:dyDescent="0.2">
      <c r="A351" s="163">
        <v>33</v>
      </c>
      <c r="B351" s="166" t="s">
        <v>411</v>
      </c>
      <c r="C351" s="165">
        <v>1948</v>
      </c>
      <c r="D351" s="163"/>
      <c r="E351" s="166" t="s">
        <v>202</v>
      </c>
      <c r="F351" s="163">
        <v>2</v>
      </c>
      <c r="G351" s="165">
        <v>2</v>
      </c>
      <c r="H351" s="163">
        <v>812</v>
      </c>
      <c r="I351" s="198"/>
      <c r="J351" s="198"/>
      <c r="K351" s="198">
        <v>752.8</v>
      </c>
      <c r="L351" s="198">
        <v>657.4</v>
      </c>
      <c r="M351" s="163">
        <v>17</v>
      </c>
      <c r="N351" s="194">
        <v>52550</v>
      </c>
      <c r="O351" s="168">
        <v>0</v>
      </c>
      <c r="P351" s="168">
        <v>0</v>
      </c>
      <c r="Q351" s="195">
        <v>52550</v>
      </c>
      <c r="R351" s="163">
        <v>2019</v>
      </c>
    </row>
    <row r="352" spans="1:18" x14ac:dyDescent="0.2">
      <c r="A352" s="163">
        <v>34</v>
      </c>
      <c r="B352" s="166" t="s">
        <v>403</v>
      </c>
      <c r="C352" s="165">
        <v>1948</v>
      </c>
      <c r="D352" s="163"/>
      <c r="E352" s="166" t="s">
        <v>202</v>
      </c>
      <c r="F352" s="163">
        <v>2</v>
      </c>
      <c r="G352" s="165">
        <v>2</v>
      </c>
      <c r="H352" s="163">
        <v>777.6</v>
      </c>
      <c r="I352" s="198"/>
      <c r="J352" s="198"/>
      <c r="K352" s="198">
        <v>723.2</v>
      </c>
      <c r="L352" s="198">
        <v>439.6</v>
      </c>
      <c r="M352" s="163">
        <v>16</v>
      </c>
      <c r="N352" s="194">
        <v>50330</v>
      </c>
      <c r="O352" s="168">
        <v>0</v>
      </c>
      <c r="P352" s="168">
        <v>0</v>
      </c>
      <c r="Q352" s="195">
        <v>50330</v>
      </c>
      <c r="R352" s="163">
        <v>2019</v>
      </c>
    </row>
    <row r="353" spans="1:18" x14ac:dyDescent="0.2">
      <c r="A353" s="163">
        <v>35</v>
      </c>
      <c r="B353" s="166" t="s">
        <v>1451</v>
      </c>
      <c r="C353" s="165">
        <v>1948</v>
      </c>
      <c r="D353" s="163"/>
      <c r="E353" s="166" t="s">
        <v>183</v>
      </c>
      <c r="F353" s="163">
        <v>2</v>
      </c>
      <c r="G353" s="165">
        <v>1</v>
      </c>
      <c r="H353" s="163">
        <v>537.29999999999995</v>
      </c>
      <c r="I353" s="198"/>
      <c r="J353" s="198"/>
      <c r="K353" s="198">
        <v>495.2</v>
      </c>
      <c r="L353" s="198">
        <v>261.3</v>
      </c>
      <c r="M353" s="163">
        <v>8</v>
      </c>
      <c r="N353" s="194">
        <v>34780</v>
      </c>
      <c r="O353" s="168">
        <v>0</v>
      </c>
      <c r="P353" s="168">
        <v>0</v>
      </c>
      <c r="Q353" s="195">
        <v>34780</v>
      </c>
      <c r="R353" s="163">
        <v>2019</v>
      </c>
    </row>
    <row r="354" spans="1:18" ht="22.5" x14ac:dyDescent="0.2">
      <c r="A354" s="163">
        <v>36</v>
      </c>
      <c r="B354" s="166" t="s">
        <v>1452</v>
      </c>
      <c r="C354" s="165">
        <v>1960</v>
      </c>
      <c r="D354" s="163"/>
      <c r="E354" s="166" t="s">
        <v>1453</v>
      </c>
      <c r="F354" s="163">
        <v>2</v>
      </c>
      <c r="G354" s="165">
        <v>1</v>
      </c>
      <c r="H354" s="163">
        <v>332.5</v>
      </c>
      <c r="I354" s="198"/>
      <c r="J354" s="198"/>
      <c r="K354" s="198">
        <v>315</v>
      </c>
      <c r="L354" s="198">
        <v>202.4</v>
      </c>
      <c r="M354" s="163">
        <v>8</v>
      </c>
      <c r="N354" s="194">
        <v>21520</v>
      </c>
      <c r="O354" s="168">
        <v>0</v>
      </c>
      <c r="P354" s="168">
        <v>0</v>
      </c>
      <c r="Q354" s="195">
        <v>21520</v>
      </c>
      <c r="R354" s="163">
        <v>2019</v>
      </c>
    </row>
    <row r="355" spans="1:18" x14ac:dyDescent="0.2">
      <c r="A355" s="163">
        <v>37</v>
      </c>
      <c r="B355" s="166" t="s">
        <v>1454</v>
      </c>
      <c r="C355" s="165">
        <v>1969</v>
      </c>
      <c r="D355" s="163"/>
      <c r="E355" s="166" t="s">
        <v>183</v>
      </c>
      <c r="F355" s="163">
        <v>2</v>
      </c>
      <c r="G355" s="165">
        <v>1</v>
      </c>
      <c r="H355" s="163">
        <v>356.1</v>
      </c>
      <c r="I355" s="198"/>
      <c r="J355" s="198"/>
      <c r="K355" s="198">
        <v>325.39999999999998</v>
      </c>
      <c r="L355" s="198">
        <v>276.10000000000002</v>
      </c>
      <c r="M355" s="163">
        <v>8</v>
      </c>
      <c r="N355" s="194">
        <v>23050</v>
      </c>
      <c r="O355" s="168">
        <v>0</v>
      </c>
      <c r="P355" s="168">
        <v>0</v>
      </c>
      <c r="Q355" s="195">
        <v>23050</v>
      </c>
      <c r="R355" s="163">
        <v>2019</v>
      </c>
    </row>
    <row r="356" spans="1:18" x14ac:dyDescent="0.2">
      <c r="A356" s="163">
        <v>38</v>
      </c>
      <c r="B356" s="166" t="s">
        <v>1455</v>
      </c>
      <c r="C356" s="165">
        <v>1951</v>
      </c>
      <c r="D356" s="163"/>
      <c r="E356" s="166" t="s">
        <v>183</v>
      </c>
      <c r="F356" s="163">
        <v>2</v>
      </c>
      <c r="G356" s="165">
        <v>1</v>
      </c>
      <c r="H356" s="163">
        <v>130.80000000000001</v>
      </c>
      <c r="I356" s="198"/>
      <c r="J356" s="198"/>
      <c r="K356" s="198">
        <v>116.5</v>
      </c>
      <c r="L356" s="198">
        <v>90.9</v>
      </c>
      <c r="M356" s="163">
        <v>4</v>
      </c>
      <c r="N356" s="194">
        <v>8500</v>
      </c>
      <c r="O356" s="168">
        <v>0</v>
      </c>
      <c r="P356" s="168">
        <v>0</v>
      </c>
      <c r="Q356" s="195">
        <v>8500</v>
      </c>
      <c r="R356" s="163">
        <v>2019</v>
      </c>
    </row>
    <row r="357" spans="1:18" x14ac:dyDescent="0.2">
      <c r="A357" s="163">
        <v>39</v>
      </c>
      <c r="B357" s="166" t="s">
        <v>1456</v>
      </c>
      <c r="C357" s="165">
        <v>1968</v>
      </c>
      <c r="D357" s="163"/>
      <c r="E357" s="166" t="s">
        <v>183</v>
      </c>
      <c r="F357" s="163">
        <v>2</v>
      </c>
      <c r="G357" s="165">
        <v>1</v>
      </c>
      <c r="H357" s="163">
        <v>351.3</v>
      </c>
      <c r="I357" s="198"/>
      <c r="J357" s="198"/>
      <c r="K357" s="198">
        <v>325.3</v>
      </c>
      <c r="L357" s="198">
        <v>242.4</v>
      </c>
      <c r="M357" s="163">
        <v>8</v>
      </c>
      <c r="N357" s="194">
        <v>22750</v>
      </c>
      <c r="O357" s="168">
        <v>0</v>
      </c>
      <c r="P357" s="168">
        <v>0</v>
      </c>
      <c r="Q357" s="195">
        <v>22750</v>
      </c>
      <c r="R357" s="163">
        <v>2019</v>
      </c>
    </row>
    <row r="358" spans="1:18" x14ac:dyDescent="0.2">
      <c r="A358" s="163">
        <v>40</v>
      </c>
      <c r="B358" s="166" t="s">
        <v>1457</v>
      </c>
      <c r="C358" s="165">
        <v>1938</v>
      </c>
      <c r="D358" s="163"/>
      <c r="E358" s="166" t="s">
        <v>183</v>
      </c>
      <c r="F358" s="163">
        <v>2</v>
      </c>
      <c r="G358" s="165">
        <v>2</v>
      </c>
      <c r="H358" s="163">
        <v>388</v>
      </c>
      <c r="I358" s="198"/>
      <c r="J358" s="198"/>
      <c r="K358" s="198">
        <v>329.4</v>
      </c>
      <c r="L358" s="198">
        <v>276.8</v>
      </c>
      <c r="M358" s="163">
        <v>8</v>
      </c>
      <c r="N358" s="194">
        <v>25100</v>
      </c>
      <c r="O358" s="168">
        <v>0</v>
      </c>
      <c r="P358" s="168">
        <v>0</v>
      </c>
      <c r="Q358" s="195">
        <v>25100</v>
      </c>
      <c r="R358" s="163">
        <v>2019</v>
      </c>
    </row>
    <row r="359" spans="1:18" x14ac:dyDescent="0.2">
      <c r="A359" s="163">
        <v>41</v>
      </c>
      <c r="B359" s="166" t="s">
        <v>1458</v>
      </c>
      <c r="C359" s="165">
        <v>1980</v>
      </c>
      <c r="D359" s="163"/>
      <c r="E359" s="166" t="s">
        <v>183</v>
      </c>
      <c r="F359" s="163">
        <v>2</v>
      </c>
      <c r="G359" s="165">
        <v>3</v>
      </c>
      <c r="H359" s="163">
        <v>792.4</v>
      </c>
      <c r="I359" s="198"/>
      <c r="J359" s="198"/>
      <c r="K359" s="198">
        <v>694.7</v>
      </c>
      <c r="L359" s="198">
        <v>476.4</v>
      </c>
      <c r="M359" s="163">
        <v>12</v>
      </c>
      <c r="N359" s="194">
        <v>51280</v>
      </c>
      <c r="O359" s="168">
        <v>0</v>
      </c>
      <c r="P359" s="168">
        <v>0</v>
      </c>
      <c r="Q359" s="195">
        <v>51280</v>
      </c>
      <c r="R359" s="163">
        <v>2019</v>
      </c>
    </row>
    <row r="360" spans="1:18" x14ac:dyDescent="0.2">
      <c r="A360" s="163">
        <v>42</v>
      </c>
      <c r="B360" s="166" t="s">
        <v>1459</v>
      </c>
      <c r="C360" s="165">
        <v>1968</v>
      </c>
      <c r="D360" s="163"/>
      <c r="E360" s="166" t="s">
        <v>324</v>
      </c>
      <c r="F360" s="163">
        <v>1</v>
      </c>
      <c r="G360" s="165">
        <v>2</v>
      </c>
      <c r="H360" s="163">
        <v>168.4</v>
      </c>
      <c r="I360" s="198"/>
      <c r="J360" s="198"/>
      <c r="K360" s="198">
        <v>150</v>
      </c>
      <c r="L360" s="198">
        <v>105.7</v>
      </c>
      <c r="M360" s="163">
        <v>5</v>
      </c>
      <c r="N360" s="194">
        <v>10900</v>
      </c>
      <c r="O360" s="168">
        <v>0</v>
      </c>
      <c r="P360" s="168">
        <v>0</v>
      </c>
      <c r="Q360" s="195">
        <v>10900</v>
      </c>
      <c r="R360" s="163">
        <v>2019</v>
      </c>
    </row>
    <row r="361" spans="1:18" x14ac:dyDescent="0.2">
      <c r="A361" s="163">
        <v>43</v>
      </c>
      <c r="B361" s="166" t="s">
        <v>1460</v>
      </c>
      <c r="C361" s="165">
        <v>1984</v>
      </c>
      <c r="D361" s="163"/>
      <c r="E361" s="166" t="s">
        <v>324</v>
      </c>
      <c r="F361" s="163">
        <v>1</v>
      </c>
      <c r="G361" s="165">
        <v>3</v>
      </c>
      <c r="H361" s="163">
        <v>241.2</v>
      </c>
      <c r="I361" s="198"/>
      <c r="J361" s="198"/>
      <c r="K361" s="198">
        <v>225.5</v>
      </c>
      <c r="L361" s="198">
        <v>0</v>
      </c>
      <c r="M361" s="163">
        <v>12</v>
      </c>
      <c r="N361" s="194">
        <v>15600</v>
      </c>
      <c r="O361" s="168">
        <v>0</v>
      </c>
      <c r="P361" s="168">
        <v>0</v>
      </c>
      <c r="Q361" s="195">
        <v>15600</v>
      </c>
      <c r="R361" s="163">
        <v>2019</v>
      </c>
    </row>
    <row r="362" spans="1:18" x14ac:dyDescent="0.2">
      <c r="A362" s="163">
        <v>44</v>
      </c>
      <c r="B362" s="166" t="s">
        <v>1461</v>
      </c>
      <c r="C362" s="165">
        <v>1967</v>
      </c>
      <c r="D362" s="163"/>
      <c r="E362" s="166" t="s">
        <v>324</v>
      </c>
      <c r="F362" s="163">
        <v>2</v>
      </c>
      <c r="G362" s="165">
        <v>3</v>
      </c>
      <c r="H362" s="163">
        <v>553.4</v>
      </c>
      <c r="I362" s="198"/>
      <c r="J362" s="198"/>
      <c r="K362" s="198">
        <v>493.3</v>
      </c>
      <c r="L362" s="198">
        <v>129.19999999999999</v>
      </c>
      <c r="M362" s="163">
        <v>12</v>
      </c>
      <c r="N362" s="194">
        <v>35820</v>
      </c>
      <c r="O362" s="168">
        <v>0</v>
      </c>
      <c r="P362" s="168">
        <v>0</v>
      </c>
      <c r="Q362" s="195">
        <v>35820</v>
      </c>
      <c r="R362" s="163">
        <v>2019</v>
      </c>
    </row>
    <row r="363" spans="1:18" x14ac:dyDescent="0.2">
      <c r="A363" s="163">
        <v>45</v>
      </c>
      <c r="B363" s="166" t="s">
        <v>1462</v>
      </c>
      <c r="C363" s="165">
        <v>1960</v>
      </c>
      <c r="D363" s="163"/>
      <c r="E363" s="166" t="s">
        <v>324</v>
      </c>
      <c r="F363" s="163">
        <v>2</v>
      </c>
      <c r="G363" s="165">
        <v>1</v>
      </c>
      <c r="H363" s="163">
        <v>343.9</v>
      </c>
      <c r="I363" s="198"/>
      <c r="J363" s="198"/>
      <c r="K363" s="198">
        <v>318.8</v>
      </c>
      <c r="L363" s="198">
        <v>160</v>
      </c>
      <c r="M363" s="163">
        <v>8</v>
      </c>
      <c r="N363" s="194">
        <v>22260</v>
      </c>
      <c r="O363" s="168">
        <v>0</v>
      </c>
      <c r="P363" s="168">
        <v>0</v>
      </c>
      <c r="Q363" s="195">
        <v>22260</v>
      </c>
      <c r="R363" s="163">
        <v>2019</v>
      </c>
    </row>
    <row r="364" spans="1:18" x14ac:dyDescent="0.2">
      <c r="A364" s="163">
        <v>46</v>
      </c>
      <c r="B364" s="166" t="s">
        <v>1463</v>
      </c>
      <c r="C364" s="165">
        <v>1964</v>
      </c>
      <c r="D364" s="163"/>
      <c r="E364" s="166" t="s">
        <v>324</v>
      </c>
      <c r="F364" s="163">
        <v>2</v>
      </c>
      <c r="G364" s="165">
        <v>1</v>
      </c>
      <c r="H364" s="163">
        <v>340.6</v>
      </c>
      <c r="I364" s="163"/>
      <c r="J364" s="163"/>
      <c r="K364" s="163">
        <v>315.2</v>
      </c>
      <c r="L364" s="163">
        <v>38.1</v>
      </c>
      <c r="M364" s="163">
        <v>8</v>
      </c>
      <c r="N364" s="194">
        <v>22043</v>
      </c>
      <c r="O364" s="168">
        <v>0</v>
      </c>
      <c r="P364" s="168">
        <v>0</v>
      </c>
      <c r="Q364" s="195">
        <v>22043</v>
      </c>
      <c r="R364" s="163">
        <v>2019</v>
      </c>
    </row>
    <row r="365" spans="1:18" x14ac:dyDescent="0.2">
      <c r="A365" s="163">
        <v>47</v>
      </c>
      <c r="B365" s="166" t="s">
        <v>1464</v>
      </c>
      <c r="C365" s="165">
        <v>1966</v>
      </c>
      <c r="D365" s="163"/>
      <c r="E365" s="166" t="s">
        <v>324</v>
      </c>
      <c r="F365" s="163">
        <v>2</v>
      </c>
      <c r="G365" s="165">
        <v>1</v>
      </c>
      <c r="H365" s="163">
        <v>348.1</v>
      </c>
      <c r="I365" s="163"/>
      <c r="J365" s="163"/>
      <c r="K365" s="163">
        <v>322.7</v>
      </c>
      <c r="L365" s="163">
        <v>112</v>
      </c>
      <c r="M365" s="163">
        <v>8</v>
      </c>
      <c r="N365" s="194">
        <v>22530</v>
      </c>
      <c r="O365" s="168">
        <v>0</v>
      </c>
      <c r="P365" s="168">
        <v>0</v>
      </c>
      <c r="Q365" s="170">
        <v>22530</v>
      </c>
      <c r="R365" s="163">
        <v>2019</v>
      </c>
    </row>
    <row r="366" spans="1:18" ht="12.75" customHeight="1" x14ac:dyDescent="0.15">
      <c r="A366" s="269" t="s">
        <v>397</v>
      </c>
      <c r="B366" s="269"/>
      <c r="C366" s="173">
        <v>47</v>
      </c>
      <c r="D366" s="174"/>
      <c r="E366" s="172"/>
      <c r="F366" s="174"/>
      <c r="G366" s="173"/>
      <c r="H366" s="175">
        <f t="shared" ref="H366:N366" si="11">SUM(H319:H365)</f>
        <v>23835.1</v>
      </c>
      <c r="I366" s="175">
        <f t="shared" si="11"/>
        <v>0</v>
      </c>
      <c r="J366" s="175">
        <f t="shared" si="11"/>
        <v>0</v>
      </c>
      <c r="K366" s="175">
        <f t="shared" si="11"/>
        <v>21475.500000000004</v>
      </c>
      <c r="L366" s="175">
        <f t="shared" si="11"/>
        <v>12684.409999999998</v>
      </c>
      <c r="M366" s="175">
        <f t="shared" si="11"/>
        <v>498</v>
      </c>
      <c r="N366" s="175">
        <f t="shared" si="11"/>
        <v>1542763</v>
      </c>
      <c r="O366" s="175"/>
      <c r="P366" s="175"/>
      <c r="Q366" s="175">
        <f>SUM(Q319:Q365)</f>
        <v>1542763</v>
      </c>
      <c r="R366" s="176"/>
    </row>
    <row r="367" spans="1:18" ht="12.75" customHeight="1" x14ac:dyDescent="0.15">
      <c r="A367" s="271" t="s">
        <v>413</v>
      </c>
      <c r="B367" s="271"/>
      <c r="C367" s="200"/>
      <c r="D367" s="201"/>
      <c r="E367" s="199"/>
      <c r="F367" s="201"/>
      <c r="G367" s="202"/>
      <c r="H367" s="201"/>
      <c r="I367" s="201"/>
      <c r="J367" s="201"/>
      <c r="K367" s="201"/>
      <c r="L367" s="201"/>
      <c r="M367" s="201"/>
      <c r="N367" s="203"/>
      <c r="O367" s="203"/>
      <c r="P367" s="203"/>
      <c r="Q367" s="204"/>
      <c r="R367" s="182"/>
    </row>
    <row r="368" spans="1:18" x14ac:dyDescent="0.2">
      <c r="A368" s="163"/>
      <c r="B368" s="164" t="s">
        <v>414</v>
      </c>
      <c r="C368" s="165"/>
      <c r="D368" s="163"/>
      <c r="E368" s="166"/>
      <c r="F368" s="163"/>
      <c r="G368" s="165"/>
      <c r="H368" s="163"/>
      <c r="I368" s="163"/>
      <c r="J368" s="163"/>
      <c r="K368" s="163"/>
      <c r="L368" s="163"/>
      <c r="M368" s="163"/>
      <c r="N368" s="168"/>
      <c r="O368" s="168"/>
      <c r="P368" s="168"/>
      <c r="Q368" s="169"/>
      <c r="R368" s="163"/>
    </row>
    <row r="369" spans="1:18" x14ac:dyDescent="0.2">
      <c r="A369" s="205">
        <v>1</v>
      </c>
      <c r="B369" s="206" t="s">
        <v>1465</v>
      </c>
      <c r="C369" s="207">
        <v>1939</v>
      </c>
      <c r="D369" s="205"/>
      <c r="E369" s="206" t="s">
        <v>1466</v>
      </c>
      <c r="F369" s="205">
        <v>2</v>
      </c>
      <c r="G369" s="205">
        <v>1</v>
      </c>
      <c r="H369" s="205">
        <v>212.3</v>
      </c>
      <c r="I369" s="205"/>
      <c r="J369" s="205"/>
      <c r="K369" s="205">
        <v>194.4</v>
      </c>
      <c r="L369" s="205">
        <v>140.69999999999999</v>
      </c>
      <c r="M369" s="205">
        <v>5</v>
      </c>
      <c r="N369" s="208">
        <v>13750</v>
      </c>
      <c r="O369" s="209">
        <v>0</v>
      </c>
      <c r="P369" s="209">
        <v>0</v>
      </c>
      <c r="Q369" s="210">
        <v>13750</v>
      </c>
      <c r="R369" s="163">
        <v>2019</v>
      </c>
    </row>
    <row r="370" spans="1:18" x14ac:dyDescent="0.2">
      <c r="A370" s="205">
        <f>A369+1</f>
        <v>2</v>
      </c>
      <c r="B370" s="166" t="s">
        <v>1467</v>
      </c>
      <c r="C370" s="165">
        <v>1939</v>
      </c>
      <c r="D370" s="163"/>
      <c r="E370" s="166" t="s">
        <v>1466</v>
      </c>
      <c r="F370" s="163">
        <v>2</v>
      </c>
      <c r="G370" s="163">
        <v>4</v>
      </c>
      <c r="H370" s="163">
        <v>272</v>
      </c>
      <c r="I370" s="163"/>
      <c r="J370" s="163"/>
      <c r="K370" s="163">
        <v>261.10000000000002</v>
      </c>
      <c r="L370" s="163">
        <v>199.7</v>
      </c>
      <c r="M370" s="163">
        <v>10</v>
      </c>
      <c r="N370" s="194">
        <v>17600</v>
      </c>
      <c r="O370" s="209">
        <v>0</v>
      </c>
      <c r="P370" s="209">
        <v>0</v>
      </c>
      <c r="Q370" s="195">
        <v>17600</v>
      </c>
      <c r="R370" s="163">
        <v>2019</v>
      </c>
    </row>
    <row r="371" spans="1:18" x14ac:dyDescent="0.2">
      <c r="A371" s="205">
        <v>3</v>
      </c>
      <c r="B371" s="166" t="s">
        <v>1468</v>
      </c>
      <c r="C371" s="165">
        <v>1938</v>
      </c>
      <c r="D371" s="163"/>
      <c r="E371" s="166" t="s">
        <v>1466</v>
      </c>
      <c r="F371" s="163">
        <v>2</v>
      </c>
      <c r="G371" s="163">
        <v>1</v>
      </c>
      <c r="H371" s="163">
        <v>145.1</v>
      </c>
      <c r="I371" s="163"/>
      <c r="J371" s="163"/>
      <c r="K371" s="163">
        <v>145.1</v>
      </c>
      <c r="L371" s="163">
        <v>145.1</v>
      </c>
      <c r="M371" s="163">
        <v>4</v>
      </c>
      <c r="N371" s="194">
        <v>9400</v>
      </c>
      <c r="O371" s="209">
        <v>0</v>
      </c>
      <c r="P371" s="209">
        <v>0</v>
      </c>
      <c r="Q371" s="195">
        <v>9400</v>
      </c>
      <c r="R371" s="163">
        <v>2019</v>
      </c>
    </row>
    <row r="372" spans="1:18" x14ac:dyDescent="0.2">
      <c r="A372" s="205">
        <v>4</v>
      </c>
      <c r="B372" s="166" t="s">
        <v>1469</v>
      </c>
      <c r="C372" s="165">
        <v>1938</v>
      </c>
      <c r="D372" s="163"/>
      <c r="E372" s="166" t="s">
        <v>1466</v>
      </c>
      <c r="F372" s="163">
        <v>2</v>
      </c>
      <c r="G372" s="163">
        <v>2</v>
      </c>
      <c r="H372" s="163">
        <v>201.7</v>
      </c>
      <c r="I372" s="163"/>
      <c r="J372" s="163"/>
      <c r="K372" s="163">
        <v>201.7</v>
      </c>
      <c r="L372" s="163">
        <v>84.7</v>
      </c>
      <c r="M372" s="163">
        <v>13</v>
      </c>
      <c r="N372" s="194">
        <v>13050</v>
      </c>
      <c r="O372" s="209">
        <v>0</v>
      </c>
      <c r="P372" s="209">
        <v>0</v>
      </c>
      <c r="Q372" s="195">
        <v>13050</v>
      </c>
      <c r="R372" s="163">
        <v>2019</v>
      </c>
    </row>
    <row r="373" spans="1:18" ht="22.5" x14ac:dyDescent="0.2">
      <c r="A373" s="205">
        <v>5</v>
      </c>
      <c r="B373" s="166" t="s">
        <v>1470</v>
      </c>
      <c r="C373" s="165">
        <v>1951</v>
      </c>
      <c r="D373" s="163"/>
      <c r="E373" s="166" t="s">
        <v>1466</v>
      </c>
      <c r="F373" s="163">
        <v>2</v>
      </c>
      <c r="G373" s="163">
        <v>2</v>
      </c>
      <c r="H373" s="163">
        <v>510.8</v>
      </c>
      <c r="I373" s="163"/>
      <c r="J373" s="163"/>
      <c r="K373" s="163">
        <v>409.6</v>
      </c>
      <c r="L373" s="163">
        <v>399.1</v>
      </c>
      <c r="M373" s="163">
        <v>8</v>
      </c>
      <c r="N373" s="194">
        <v>33060</v>
      </c>
      <c r="O373" s="209">
        <v>0</v>
      </c>
      <c r="P373" s="209">
        <v>0</v>
      </c>
      <c r="Q373" s="195">
        <v>33060</v>
      </c>
      <c r="R373" s="163">
        <v>2019</v>
      </c>
    </row>
    <row r="374" spans="1:18" x14ac:dyDescent="0.2">
      <c r="A374" s="205">
        <v>6</v>
      </c>
      <c r="B374" s="166" t="s">
        <v>1471</v>
      </c>
      <c r="C374" s="165">
        <v>1938</v>
      </c>
      <c r="D374" s="163"/>
      <c r="E374" s="166" t="s">
        <v>1466</v>
      </c>
      <c r="F374" s="163">
        <v>2</v>
      </c>
      <c r="G374" s="163">
        <v>2</v>
      </c>
      <c r="H374" s="163">
        <v>601.70000000000005</v>
      </c>
      <c r="I374" s="163"/>
      <c r="J374" s="163"/>
      <c r="K374" s="163">
        <v>601.70000000000005</v>
      </c>
      <c r="L374" s="163">
        <v>317.2</v>
      </c>
      <c r="M374" s="163">
        <v>12</v>
      </c>
      <c r="N374" s="194">
        <v>38950</v>
      </c>
      <c r="O374" s="209">
        <v>0</v>
      </c>
      <c r="P374" s="209">
        <v>0</v>
      </c>
      <c r="Q374" s="195">
        <v>38950</v>
      </c>
      <c r="R374" s="163">
        <v>2019</v>
      </c>
    </row>
    <row r="375" spans="1:18" x14ac:dyDescent="0.2">
      <c r="A375" s="205">
        <v>7</v>
      </c>
      <c r="B375" s="166" t="s">
        <v>1472</v>
      </c>
      <c r="C375" s="165">
        <v>1938</v>
      </c>
      <c r="D375" s="163"/>
      <c r="E375" s="166" t="s">
        <v>1466</v>
      </c>
      <c r="F375" s="163">
        <v>2</v>
      </c>
      <c r="G375" s="163">
        <v>1</v>
      </c>
      <c r="H375" s="163">
        <v>150</v>
      </c>
      <c r="I375" s="163"/>
      <c r="J375" s="163"/>
      <c r="K375" s="163">
        <v>142.4</v>
      </c>
      <c r="L375" s="163">
        <v>71</v>
      </c>
      <c r="M375" s="163">
        <v>7</v>
      </c>
      <c r="N375" s="194">
        <v>9700</v>
      </c>
      <c r="O375" s="209">
        <v>0</v>
      </c>
      <c r="P375" s="209">
        <v>0</v>
      </c>
      <c r="Q375" s="195">
        <v>9700</v>
      </c>
      <c r="R375" s="163">
        <v>2019</v>
      </c>
    </row>
    <row r="376" spans="1:18" x14ac:dyDescent="0.2">
      <c r="A376" s="205">
        <v>8</v>
      </c>
      <c r="B376" s="166" t="s">
        <v>1473</v>
      </c>
      <c r="C376" s="165">
        <v>1938</v>
      </c>
      <c r="D376" s="163"/>
      <c r="E376" s="166" t="s">
        <v>1466</v>
      </c>
      <c r="F376" s="163">
        <v>2</v>
      </c>
      <c r="G376" s="163">
        <v>1</v>
      </c>
      <c r="H376" s="163">
        <v>213.2</v>
      </c>
      <c r="I376" s="163"/>
      <c r="J376" s="163"/>
      <c r="K376" s="163">
        <v>213.2</v>
      </c>
      <c r="L376" s="163">
        <v>213.2</v>
      </c>
      <c r="M376" s="163">
        <v>4</v>
      </c>
      <c r="N376" s="194">
        <v>13800</v>
      </c>
      <c r="O376" s="209">
        <v>0</v>
      </c>
      <c r="P376" s="209">
        <v>0</v>
      </c>
      <c r="Q376" s="195">
        <v>13800</v>
      </c>
      <c r="R376" s="163">
        <v>2019</v>
      </c>
    </row>
    <row r="377" spans="1:18" x14ac:dyDescent="0.2">
      <c r="A377" s="205">
        <v>9</v>
      </c>
      <c r="B377" s="166" t="s">
        <v>1474</v>
      </c>
      <c r="C377" s="165">
        <v>1935</v>
      </c>
      <c r="D377" s="163"/>
      <c r="E377" s="166" t="s">
        <v>1466</v>
      </c>
      <c r="F377" s="163">
        <v>2</v>
      </c>
      <c r="G377" s="163">
        <v>1</v>
      </c>
      <c r="H377" s="163">
        <v>244.5</v>
      </c>
      <c r="I377" s="163"/>
      <c r="J377" s="163"/>
      <c r="K377" s="163">
        <v>214</v>
      </c>
      <c r="L377" s="163">
        <v>214</v>
      </c>
      <c r="M377" s="163">
        <v>6</v>
      </c>
      <c r="N377" s="194">
        <v>15850</v>
      </c>
      <c r="O377" s="209">
        <v>0</v>
      </c>
      <c r="P377" s="209">
        <v>0</v>
      </c>
      <c r="Q377" s="195">
        <v>15850</v>
      </c>
      <c r="R377" s="163">
        <v>2019</v>
      </c>
    </row>
    <row r="378" spans="1:18" x14ac:dyDescent="0.2">
      <c r="A378" s="205">
        <v>10</v>
      </c>
      <c r="B378" s="211" t="s">
        <v>1475</v>
      </c>
      <c r="C378" s="212">
        <v>1939</v>
      </c>
      <c r="D378" s="213"/>
      <c r="E378" s="211" t="s">
        <v>1466</v>
      </c>
      <c r="F378" s="213">
        <v>1</v>
      </c>
      <c r="G378" s="213">
        <v>1</v>
      </c>
      <c r="H378" s="213">
        <v>214</v>
      </c>
      <c r="I378" s="213"/>
      <c r="J378" s="213"/>
      <c r="K378" s="213">
        <v>203.8</v>
      </c>
      <c r="L378" s="213">
        <v>141.19999999999999</v>
      </c>
      <c r="M378" s="213">
        <v>10</v>
      </c>
      <c r="N378" s="214">
        <v>13850</v>
      </c>
      <c r="O378" s="209">
        <v>0</v>
      </c>
      <c r="P378" s="209">
        <v>0</v>
      </c>
      <c r="Q378" s="215">
        <v>13850</v>
      </c>
      <c r="R378" s="163">
        <v>2019</v>
      </c>
    </row>
    <row r="379" spans="1:18" ht="22.5" x14ac:dyDescent="0.2">
      <c r="A379" s="205">
        <v>11</v>
      </c>
      <c r="B379" s="166" t="s">
        <v>1476</v>
      </c>
      <c r="C379" s="165">
        <v>1938</v>
      </c>
      <c r="D379" s="213"/>
      <c r="E379" s="166" t="s">
        <v>1086</v>
      </c>
      <c r="F379" s="163">
        <v>2</v>
      </c>
      <c r="G379" s="163">
        <v>2</v>
      </c>
      <c r="H379" s="163">
        <v>762.2</v>
      </c>
      <c r="I379" s="163"/>
      <c r="J379" s="163"/>
      <c r="K379" s="163">
        <v>453.4</v>
      </c>
      <c r="L379" s="163">
        <v>340.1</v>
      </c>
      <c r="M379" s="163">
        <v>12</v>
      </c>
      <c r="N379" s="214">
        <v>49350</v>
      </c>
      <c r="O379" s="209">
        <v>0</v>
      </c>
      <c r="P379" s="209">
        <v>0</v>
      </c>
      <c r="Q379" s="215">
        <v>49350</v>
      </c>
      <c r="R379" s="163">
        <v>2019</v>
      </c>
    </row>
    <row r="380" spans="1:18" ht="22.5" x14ac:dyDescent="0.2">
      <c r="A380" s="205">
        <v>12</v>
      </c>
      <c r="B380" s="166" t="s">
        <v>1477</v>
      </c>
      <c r="C380" s="165">
        <v>1938</v>
      </c>
      <c r="D380" s="213"/>
      <c r="E380" s="166" t="s">
        <v>1086</v>
      </c>
      <c r="F380" s="163">
        <v>2</v>
      </c>
      <c r="G380" s="163">
        <v>2</v>
      </c>
      <c r="H380" s="163">
        <v>762</v>
      </c>
      <c r="I380" s="163"/>
      <c r="J380" s="163"/>
      <c r="K380" s="163">
        <v>453.8</v>
      </c>
      <c r="L380" s="163">
        <v>283.7</v>
      </c>
      <c r="M380" s="163">
        <v>11</v>
      </c>
      <c r="N380" s="214">
        <v>49320</v>
      </c>
      <c r="O380" s="209">
        <v>0</v>
      </c>
      <c r="P380" s="209">
        <v>0</v>
      </c>
      <c r="Q380" s="215">
        <v>49320</v>
      </c>
      <c r="R380" s="163">
        <v>2019</v>
      </c>
    </row>
    <row r="381" spans="1:18" ht="22.5" x14ac:dyDescent="0.2">
      <c r="A381" s="205">
        <v>13</v>
      </c>
      <c r="B381" s="166" t="s">
        <v>1478</v>
      </c>
      <c r="C381" s="165">
        <v>1938</v>
      </c>
      <c r="D381" s="213"/>
      <c r="E381" s="211" t="s">
        <v>1086</v>
      </c>
      <c r="F381" s="213">
        <v>2</v>
      </c>
      <c r="G381" s="213">
        <v>3</v>
      </c>
      <c r="H381" s="213">
        <v>776.2</v>
      </c>
      <c r="I381" s="213"/>
      <c r="J381" s="213"/>
      <c r="K381" s="213">
        <v>468.7</v>
      </c>
      <c r="L381" s="213">
        <v>396.6</v>
      </c>
      <c r="M381" s="213">
        <v>15</v>
      </c>
      <c r="N381" s="214">
        <v>50250</v>
      </c>
      <c r="O381" s="209">
        <v>0</v>
      </c>
      <c r="P381" s="209">
        <v>0</v>
      </c>
      <c r="Q381" s="215">
        <v>50250</v>
      </c>
      <c r="R381" s="163">
        <v>2019</v>
      </c>
    </row>
    <row r="382" spans="1:18" ht="12.75" customHeight="1" x14ac:dyDescent="0.15">
      <c r="A382" s="272" t="s">
        <v>430</v>
      </c>
      <c r="B382" s="272"/>
      <c r="C382" s="216">
        <v>13</v>
      </c>
      <c r="D382" s="174"/>
      <c r="E382" s="172"/>
      <c r="F382" s="174"/>
      <c r="G382" s="173"/>
      <c r="H382" s="175">
        <f t="shared" ref="H382:N382" si="12">SUM(H369:H381)</f>
        <v>5065.7</v>
      </c>
      <c r="I382" s="175">
        <f t="shared" si="12"/>
        <v>0</v>
      </c>
      <c r="J382" s="175">
        <f t="shared" si="12"/>
        <v>0</v>
      </c>
      <c r="K382" s="175">
        <f t="shared" si="12"/>
        <v>3962.9000000000005</v>
      </c>
      <c r="L382" s="175">
        <f t="shared" si="12"/>
        <v>2946.2999999999997</v>
      </c>
      <c r="M382" s="175">
        <f t="shared" si="12"/>
        <v>117</v>
      </c>
      <c r="N382" s="175">
        <f t="shared" si="12"/>
        <v>327930</v>
      </c>
      <c r="O382" s="217"/>
      <c r="P382" s="217"/>
      <c r="Q382" s="175">
        <f>SUM(Q369:Q381)</f>
        <v>327930</v>
      </c>
      <c r="R382" s="176"/>
    </row>
    <row r="383" spans="1:18" ht="12.75" customHeight="1" x14ac:dyDescent="0.15">
      <c r="A383" s="268" t="s">
        <v>441</v>
      </c>
      <c r="B383" s="268"/>
      <c r="C383" s="178"/>
      <c r="D383" s="179"/>
      <c r="E383" s="177"/>
      <c r="F383" s="179"/>
      <c r="G383" s="178"/>
      <c r="H383" s="179"/>
      <c r="I383" s="179"/>
      <c r="J383" s="179"/>
      <c r="K383" s="179"/>
      <c r="L383" s="179"/>
      <c r="M383" s="179"/>
      <c r="N383" s="180"/>
      <c r="O383" s="180"/>
      <c r="P383" s="180"/>
      <c r="Q383" s="181"/>
      <c r="R383" s="182"/>
    </row>
    <row r="384" spans="1:18" x14ac:dyDescent="0.2">
      <c r="A384" s="163"/>
      <c r="B384" s="164" t="s">
        <v>442</v>
      </c>
      <c r="C384" s="165"/>
      <c r="D384" s="163"/>
      <c r="E384" s="166"/>
      <c r="F384" s="163"/>
      <c r="G384" s="165"/>
      <c r="H384" s="163"/>
      <c r="I384" s="163"/>
      <c r="J384" s="163"/>
      <c r="K384" s="163"/>
      <c r="L384" s="163"/>
      <c r="M384" s="163"/>
      <c r="N384" s="168"/>
      <c r="O384" s="168"/>
      <c r="P384" s="168"/>
      <c r="Q384" s="169"/>
      <c r="R384" s="163">
        <v>2019</v>
      </c>
    </row>
    <row r="385" spans="1:18" x14ac:dyDescent="0.2">
      <c r="A385" s="163">
        <v>1</v>
      </c>
      <c r="B385" s="166" t="s">
        <v>1479</v>
      </c>
      <c r="C385" s="165">
        <v>1972</v>
      </c>
      <c r="D385" s="163"/>
      <c r="E385" s="166" t="s">
        <v>1086</v>
      </c>
      <c r="F385" s="163">
        <v>2</v>
      </c>
      <c r="G385" s="165">
        <v>3</v>
      </c>
      <c r="H385" s="163">
        <v>788.2</v>
      </c>
      <c r="I385" s="163"/>
      <c r="J385" s="163"/>
      <c r="K385" s="163">
        <v>722.7</v>
      </c>
      <c r="L385" s="163">
        <v>722.7</v>
      </c>
      <c r="M385" s="163">
        <v>16</v>
      </c>
      <c r="N385" s="194">
        <v>51000</v>
      </c>
      <c r="O385" s="168">
        <v>0</v>
      </c>
      <c r="P385" s="168">
        <v>0</v>
      </c>
      <c r="Q385" s="195">
        <v>51000</v>
      </c>
      <c r="R385" s="163">
        <v>2019</v>
      </c>
    </row>
    <row r="386" spans="1:18" x14ac:dyDescent="0.2">
      <c r="A386" s="163">
        <f t="shared" ref="A386:A432" si="13">A385+1</f>
        <v>2</v>
      </c>
      <c r="B386" s="166" t="s">
        <v>1480</v>
      </c>
      <c r="C386" s="165">
        <v>1966</v>
      </c>
      <c r="D386" s="163"/>
      <c r="E386" s="166" t="s">
        <v>1086</v>
      </c>
      <c r="F386" s="163">
        <v>2</v>
      </c>
      <c r="G386" s="165">
        <v>3</v>
      </c>
      <c r="H386" s="163">
        <v>797.7</v>
      </c>
      <c r="I386" s="163"/>
      <c r="J386" s="163"/>
      <c r="K386" s="163">
        <v>731.2</v>
      </c>
      <c r="L386" s="163">
        <v>689.9</v>
      </c>
      <c r="M386" s="163">
        <v>24</v>
      </c>
      <c r="N386" s="194">
        <v>51630</v>
      </c>
      <c r="O386" s="168">
        <v>0</v>
      </c>
      <c r="P386" s="168">
        <v>0</v>
      </c>
      <c r="Q386" s="195">
        <v>51630</v>
      </c>
      <c r="R386" s="163">
        <v>2019</v>
      </c>
    </row>
    <row r="387" spans="1:18" x14ac:dyDescent="0.2">
      <c r="A387" s="163">
        <f t="shared" si="13"/>
        <v>3</v>
      </c>
      <c r="B387" s="166" t="s">
        <v>1481</v>
      </c>
      <c r="C387" s="165">
        <v>1987</v>
      </c>
      <c r="D387" s="163"/>
      <c r="E387" s="166" t="s">
        <v>1482</v>
      </c>
      <c r="F387" s="163">
        <v>2</v>
      </c>
      <c r="G387" s="165">
        <v>1</v>
      </c>
      <c r="H387" s="163">
        <v>207.9</v>
      </c>
      <c r="I387" s="163"/>
      <c r="J387" s="163"/>
      <c r="K387" s="163">
        <v>167.9</v>
      </c>
      <c r="L387" s="163">
        <v>0</v>
      </c>
      <c r="M387" s="163">
        <v>10</v>
      </c>
      <c r="N387" s="194">
        <v>13460</v>
      </c>
      <c r="O387" s="168">
        <v>0</v>
      </c>
      <c r="P387" s="168">
        <v>0</v>
      </c>
      <c r="Q387" s="195">
        <v>13460</v>
      </c>
      <c r="R387" s="163">
        <v>2019</v>
      </c>
    </row>
    <row r="388" spans="1:18" ht="22.5" x14ac:dyDescent="0.2">
      <c r="A388" s="163">
        <f t="shared" si="13"/>
        <v>4</v>
      </c>
      <c r="B388" s="166" t="s">
        <v>1483</v>
      </c>
      <c r="C388" s="165">
        <v>1962</v>
      </c>
      <c r="D388" s="163"/>
      <c r="E388" s="166" t="s">
        <v>1086</v>
      </c>
      <c r="F388" s="163">
        <v>2</v>
      </c>
      <c r="G388" s="165">
        <v>2</v>
      </c>
      <c r="H388" s="163">
        <v>523.29999999999995</v>
      </c>
      <c r="I388" s="163"/>
      <c r="J388" s="163"/>
      <c r="K388" s="163">
        <v>460.1</v>
      </c>
      <c r="L388" s="163">
        <v>312.2</v>
      </c>
      <c r="M388" s="163">
        <v>20</v>
      </c>
      <c r="N388" s="194">
        <v>33870</v>
      </c>
      <c r="O388" s="168">
        <v>0</v>
      </c>
      <c r="P388" s="168">
        <v>0</v>
      </c>
      <c r="Q388" s="195">
        <v>33870</v>
      </c>
      <c r="R388" s="163">
        <v>2019</v>
      </c>
    </row>
    <row r="389" spans="1:18" ht="22.5" x14ac:dyDescent="0.2">
      <c r="A389" s="163">
        <f t="shared" si="13"/>
        <v>5</v>
      </c>
      <c r="B389" s="166" t="s">
        <v>1484</v>
      </c>
      <c r="C389" s="165">
        <v>1961</v>
      </c>
      <c r="D389" s="163"/>
      <c r="E389" s="166" t="s">
        <v>1086</v>
      </c>
      <c r="F389" s="163">
        <v>2</v>
      </c>
      <c r="G389" s="165">
        <v>2</v>
      </c>
      <c r="H389" s="163">
        <v>534.29999999999995</v>
      </c>
      <c r="I389" s="163"/>
      <c r="J389" s="163"/>
      <c r="K389" s="163">
        <v>474.7</v>
      </c>
      <c r="L389" s="163">
        <v>474.7</v>
      </c>
      <c r="M389" s="163">
        <v>12</v>
      </c>
      <c r="N389" s="194">
        <v>34580</v>
      </c>
      <c r="O389" s="168">
        <v>0</v>
      </c>
      <c r="P389" s="168">
        <v>0</v>
      </c>
      <c r="Q389" s="195">
        <v>34580</v>
      </c>
      <c r="R389" s="163">
        <v>2019</v>
      </c>
    </row>
    <row r="390" spans="1:18" ht="22.5" x14ac:dyDescent="0.2">
      <c r="A390" s="163">
        <f t="shared" si="13"/>
        <v>6</v>
      </c>
      <c r="B390" s="166" t="s">
        <v>1485</v>
      </c>
      <c r="C390" s="165">
        <v>1961</v>
      </c>
      <c r="D390" s="163"/>
      <c r="E390" s="166" t="s">
        <v>1086</v>
      </c>
      <c r="F390" s="163">
        <v>2</v>
      </c>
      <c r="G390" s="165">
        <v>2</v>
      </c>
      <c r="H390" s="163">
        <v>503</v>
      </c>
      <c r="I390" s="163"/>
      <c r="J390" s="163"/>
      <c r="K390" s="163">
        <v>470.2</v>
      </c>
      <c r="L390" s="163">
        <v>422.1</v>
      </c>
      <c r="M390" s="163">
        <v>14</v>
      </c>
      <c r="N390" s="194">
        <v>32560</v>
      </c>
      <c r="O390" s="168">
        <v>0</v>
      </c>
      <c r="P390" s="168">
        <v>0</v>
      </c>
      <c r="Q390" s="195">
        <v>32560</v>
      </c>
      <c r="R390" s="163">
        <v>2019</v>
      </c>
    </row>
    <row r="391" spans="1:18" ht="22.5" x14ac:dyDescent="0.2">
      <c r="A391" s="163">
        <f t="shared" si="13"/>
        <v>7</v>
      </c>
      <c r="B391" s="166" t="s">
        <v>1486</v>
      </c>
      <c r="C391" s="165">
        <v>1963</v>
      </c>
      <c r="D391" s="163"/>
      <c r="E391" s="166" t="s">
        <v>1086</v>
      </c>
      <c r="F391" s="163">
        <v>2</v>
      </c>
      <c r="G391" s="165">
        <v>2</v>
      </c>
      <c r="H391" s="163">
        <v>540.20000000000005</v>
      </c>
      <c r="I391" s="163"/>
      <c r="J391" s="163"/>
      <c r="K391" s="163">
        <v>468</v>
      </c>
      <c r="L391" s="163">
        <v>430.6</v>
      </c>
      <c r="M391" s="163">
        <v>14</v>
      </c>
      <c r="N391" s="194">
        <v>35000</v>
      </c>
      <c r="O391" s="168">
        <v>0</v>
      </c>
      <c r="P391" s="168">
        <v>0</v>
      </c>
      <c r="Q391" s="195">
        <v>35000</v>
      </c>
      <c r="R391" s="163">
        <v>2019</v>
      </c>
    </row>
    <row r="392" spans="1:18" ht="22.5" x14ac:dyDescent="0.2">
      <c r="A392" s="163">
        <f t="shared" si="13"/>
        <v>8</v>
      </c>
      <c r="B392" s="166" t="s">
        <v>1487</v>
      </c>
      <c r="C392" s="165">
        <v>1962</v>
      </c>
      <c r="D392" s="163"/>
      <c r="E392" s="166" t="s">
        <v>1086</v>
      </c>
      <c r="F392" s="163">
        <v>2</v>
      </c>
      <c r="G392" s="165">
        <v>2</v>
      </c>
      <c r="H392" s="163">
        <v>522.79999999999995</v>
      </c>
      <c r="I392" s="163"/>
      <c r="J392" s="163"/>
      <c r="K392" s="163">
        <v>456.9</v>
      </c>
      <c r="L392" s="163">
        <v>332.9</v>
      </c>
      <c r="M392" s="163">
        <v>18</v>
      </c>
      <c r="N392" s="194">
        <v>33850</v>
      </c>
      <c r="O392" s="168">
        <v>0</v>
      </c>
      <c r="P392" s="168">
        <v>0</v>
      </c>
      <c r="Q392" s="195">
        <v>33850</v>
      </c>
      <c r="R392" s="163">
        <v>2019</v>
      </c>
    </row>
    <row r="393" spans="1:18" ht="22.5" x14ac:dyDescent="0.2">
      <c r="A393" s="163">
        <f t="shared" si="13"/>
        <v>9</v>
      </c>
      <c r="B393" s="166" t="s">
        <v>1488</v>
      </c>
      <c r="C393" s="165">
        <v>1968</v>
      </c>
      <c r="D393" s="163"/>
      <c r="E393" s="166" t="s">
        <v>1086</v>
      </c>
      <c r="F393" s="163">
        <v>2</v>
      </c>
      <c r="G393" s="165">
        <v>2</v>
      </c>
      <c r="H393" s="163">
        <v>569.1</v>
      </c>
      <c r="I393" s="163"/>
      <c r="J393" s="163"/>
      <c r="K393" s="163">
        <v>512.29999999999995</v>
      </c>
      <c r="L393" s="163">
        <v>450.8</v>
      </c>
      <c r="M393" s="163">
        <v>16</v>
      </c>
      <c r="N393" s="194">
        <v>36830</v>
      </c>
      <c r="O393" s="168">
        <v>0</v>
      </c>
      <c r="P393" s="168">
        <v>0</v>
      </c>
      <c r="Q393" s="195">
        <v>36830</v>
      </c>
      <c r="R393" s="163">
        <v>2019</v>
      </c>
    </row>
    <row r="394" spans="1:18" ht="22.5" x14ac:dyDescent="0.2">
      <c r="A394" s="163">
        <f t="shared" si="13"/>
        <v>10</v>
      </c>
      <c r="B394" s="166" t="s">
        <v>1489</v>
      </c>
      <c r="C394" s="165">
        <v>1960</v>
      </c>
      <c r="D394" s="163"/>
      <c r="E394" s="166" t="s">
        <v>1086</v>
      </c>
      <c r="F394" s="163">
        <v>2</v>
      </c>
      <c r="G394" s="165">
        <v>2</v>
      </c>
      <c r="H394" s="163">
        <v>615.70000000000005</v>
      </c>
      <c r="I394" s="163"/>
      <c r="J394" s="163"/>
      <c r="K394" s="163">
        <v>545.5</v>
      </c>
      <c r="L394" s="163">
        <v>434.8</v>
      </c>
      <c r="M394" s="163">
        <v>16</v>
      </c>
      <c r="N394" s="194">
        <v>39850</v>
      </c>
      <c r="O394" s="168">
        <v>0</v>
      </c>
      <c r="P394" s="168">
        <v>0</v>
      </c>
      <c r="Q394" s="195">
        <v>39850</v>
      </c>
      <c r="R394" s="163">
        <v>2019</v>
      </c>
    </row>
    <row r="395" spans="1:18" x14ac:dyDescent="0.2">
      <c r="A395" s="163">
        <f t="shared" si="13"/>
        <v>11</v>
      </c>
      <c r="B395" s="166" t="s">
        <v>1490</v>
      </c>
      <c r="C395" s="165">
        <v>1953</v>
      </c>
      <c r="D395" s="163"/>
      <c r="E395" s="166" t="s">
        <v>1086</v>
      </c>
      <c r="F395" s="163">
        <v>2</v>
      </c>
      <c r="G395" s="165">
        <v>2</v>
      </c>
      <c r="H395" s="163">
        <v>425</v>
      </c>
      <c r="I395" s="163"/>
      <c r="J395" s="163"/>
      <c r="K395" s="163">
        <v>374.7</v>
      </c>
      <c r="L395" s="163">
        <v>177.5</v>
      </c>
      <c r="M395" s="163">
        <v>16</v>
      </c>
      <c r="N395" s="194">
        <v>27500</v>
      </c>
      <c r="O395" s="168">
        <v>0</v>
      </c>
      <c r="P395" s="168">
        <v>0</v>
      </c>
      <c r="Q395" s="195">
        <v>27500</v>
      </c>
      <c r="R395" s="163">
        <v>2019</v>
      </c>
    </row>
    <row r="396" spans="1:18" x14ac:dyDescent="0.2">
      <c r="A396" s="163">
        <f t="shared" si="13"/>
        <v>12</v>
      </c>
      <c r="B396" s="166" t="s">
        <v>1491</v>
      </c>
      <c r="C396" s="165">
        <v>1967</v>
      </c>
      <c r="D396" s="163"/>
      <c r="E396" s="166" t="s">
        <v>1086</v>
      </c>
      <c r="F396" s="163">
        <v>2</v>
      </c>
      <c r="G396" s="165">
        <v>2</v>
      </c>
      <c r="H396" s="163">
        <v>517</v>
      </c>
      <c r="I396" s="163"/>
      <c r="J396" s="163"/>
      <c r="K396" s="163">
        <v>452.4</v>
      </c>
      <c r="L396" s="163">
        <v>452.4</v>
      </c>
      <c r="M396" s="163">
        <v>14</v>
      </c>
      <c r="N396" s="194">
        <v>33500</v>
      </c>
      <c r="O396" s="168">
        <v>0</v>
      </c>
      <c r="P396" s="168">
        <v>0</v>
      </c>
      <c r="Q396" s="195">
        <v>33500</v>
      </c>
      <c r="R396" s="163">
        <v>2019</v>
      </c>
    </row>
    <row r="397" spans="1:18" x14ac:dyDescent="0.2">
      <c r="A397" s="163">
        <f t="shared" si="13"/>
        <v>13</v>
      </c>
      <c r="B397" s="166" t="s">
        <v>1492</v>
      </c>
      <c r="C397" s="165">
        <v>1962</v>
      </c>
      <c r="D397" s="163"/>
      <c r="E397" s="166" t="s">
        <v>1086</v>
      </c>
      <c r="F397" s="163">
        <v>2</v>
      </c>
      <c r="G397" s="165">
        <v>2</v>
      </c>
      <c r="H397" s="163">
        <v>525.70000000000005</v>
      </c>
      <c r="I397" s="163"/>
      <c r="J397" s="163"/>
      <c r="K397" s="163">
        <v>460.1</v>
      </c>
      <c r="L397" s="163">
        <v>381.1</v>
      </c>
      <c r="M397" s="163">
        <v>18</v>
      </c>
      <c r="N397" s="194">
        <v>34000</v>
      </c>
      <c r="O397" s="168">
        <v>0</v>
      </c>
      <c r="P397" s="168">
        <v>0</v>
      </c>
      <c r="Q397" s="195">
        <v>34000</v>
      </c>
      <c r="R397" s="163">
        <v>2019</v>
      </c>
    </row>
    <row r="398" spans="1:18" x14ac:dyDescent="0.2">
      <c r="A398" s="163">
        <f t="shared" si="13"/>
        <v>14</v>
      </c>
      <c r="B398" s="166" t="s">
        <v>1493</v>
      </c>
      <c r="C398" s="165">
        <v>1967</v>
      </c>
      <c r="D398" s="163"/>
      <c r="E398" s="166" t="s">
        <v>1086</v>
      </c>
      <c r="F398" s="163">
        <v>2</v>
      </c>
      <c r="G398" s="165">
        <v>2</v>
      </c>
      <c r="H398" s="163">
        <v>515.6</v>
      </c>
      <c r="I398" s="163"/>
      <c r="J398" s="163"/>
      <c r="K398" s="163">
        <v>444.9</v>
      </c>
      <c r="L398" s="163">
        <v>408.7</v>
      </c>
      <c r="M398" s="163">
        <v>18</v>
      </c>
      <c r="N398" s="194">
        <v>33400</v>
      </c>
      <c r="O398" s="168">
        <v>0</v>
      </c>
      <c r="P398" s="168">
        <v>0</v>
      </c>
      <c r="Q398" s="195">
        <v>33400</v>
      </c>
      <c r="R398" s="163">
        <v>2019</v>
      </c>
    </row>
    <row r="399" spans="1:18" x14ac:dyDescent="0.2">
      <c r="A399" s="163">
        <f t="shared" si="13"/>
        <v>15</v>
      </c>
      <c r="B399" s="166" t="s">
        <v>1494</v>
      </c>
      <c r="C399" s="165">
        <v>1962</v>
      </c>
      <c r="D399" s="163"/>
      <c r="E399" s="166" t="s">
        <v>1086</v>
      </c>
      <c r="F399" s="163">
        <v>2</v>
      </c>
      <c r="G399" s="165">
        <v>2</v>
      </c>
      <c r="H399" s="163">
        <v>524</v>
      </c>
      <c r="I399" s="163"/>
      <c r="J399" s="163"/>
      <c r="K399" s="163">
        <v>458.9</v>
      </c>
      <c r="L399" s="163">
        <v>275.2</v>
      </c>
      <c r="M399" s="163">
        <v>24</v>
      </c>
      <c r="N399" s="194">
        <v>33950</v>
      </c>
      <c r="O399" s="168">
        <v>0</v>
      </c>
      <c r="P399" s="168">
        <v>0</v>
      </c>
      <c r="Q399" s="195">
        <v>33950</v>
      </c>
      <c r="R399" s="163">
        <v>2019</v>
      </c>
    </row>
    <row r="400" spans="1:18" x14ac:dyDescent="0.2">
      <c r="A400" s="163">
        <f t="shared" si="13"/>
        <v>16</v>
      </c>
      <c r="B400" s="166" t="s">
        <v>1495</v>
      </c>
      <c r="C400" s="165">
        <v>1966</v>
      </c>
      <c r="D400" s="163"/>
      <c r="E400" s="166" t="s">
        <v>1086</v>
      </c>
      <c r="F400" s="163">
        <v>2</v>
      </c>
      <c r="G400" s="165">
        <v>2</v>
      </c>
      <c r="H400" s="163">
        <v>517.29999999999995</v>
      </c>
      <c r="I400" s="163"/>
      <c r="J400" s="163"/>
      <c r="K400" s="163">
        <v>450.7</v>
      </c>
      <c r="L400" s="163">
        <v>296.2</v>
      </c>
      <c r="M400" s="163">
        <v>20</v>
      </c>
      <c r="N400" s="194">
        <v>33480</v>
      </c>
      <c r="O400" s="168">
        <v>0</v>
      </c>
      <c r="P400" s="168">
        <v>0</v>
      </c>
      <c r="Q400" s="195">
        <v>33480</v>
      </c>
      <c r="R400" s="163">
        <v>2019</v>
      </c>
    </row>
    <row r="401" spans="1:18" x14ac:dyDescent="0.2">
      <c r="A401" s="163">
        <f t="shared" si="13"/>
        <v>17</v>
      </c>
      <c r="B401" s="166" t="s">
        <v>1496</v>
      </c>
      <c r="C401" s="165">
        <v>1970</v>
      </c>
      <c r="D401" s="163"/>
      <c r="E401" s="166" t="s">
        <v>1086</v>
      </c>
      <c r="F401" s="163">
        <v>2</v>
      </c>
      <c r="G401" s="165">
        <v>2</v>
      </c>
      <c r="H401" s="163">
        <v>561.4</v>
      </c>
      <c r="I401" s="163"/>
      <c r="J401" s="163"/>
      <c r="K401" s="163">
        <v>490</v>
      </c>
      <c r="L401" s="163">
        <v>490</v>
      </c>
      <c r="M401" s="163">
        <v>12</v>
      </c>
      <c r="N401" s="194">
        <v>36350</v>
      </c>
      <c r="O401" s="168">
        <v>0</v>
      </c>
      <c r="P401" s="168">
        <v>0</v>
      </c>
      <c r="Q401" s="195">
        <v>36350</v>
      </c>
      <c r="R401" s="163">
        <v>2019</v>
      </c>
    </row>
    <row r="402" spans="1:18" x14ac:dyDescent="0.2">
      <c r="A402" s="163">
        <f t="shared" si="13"/>
        <v>18</v>
      </c>
      <c r="B402" s="166" t="s">
        <v>1497</v>
      </c>
      <c r="C402" s="165">
        <v>1962</v>
      </c>
      <c r="D402" s="163"/>
      <c r="E402" s="166" t="s">
        <v>1086</v>
      </c>
      <c r="F402" s="163">
        <v>2</v>
      </c>
      <c r="G402" s="165">
        <v>2</v>
      </c>
      <c r="H402" s="163">
        <v>514.79999999999995</v>
      </c>
      <c r="I402" s="163"/>
      <c r="J402" s="163"/>
      <c r="K402" s="163">
        <v>483.7</v>
      </c>
      <c r="L402" s="163">
        <v>401.5</v>
      </c>
      <c r="M402" s="163">
        <v>16</v>
      </c>
      <c r="N402" s="194">
        <v>33320</v>
      </c>
      <c r="O402" s="168">
        <v>0</v>
      </c>
      <c r="P402" s="168">
        <v>0</v>
      </c>
      <c r="Q402" s="195">
        <v>33320</v>
      </c>
      <c r="R402" s="163">
        <v>2019</v>
      </c>
    </row>
    <row r="403" spans="1:18" x14ac:dyDescent="0.2">
      <c r="A403" s="163">
        <f t="shared" si="13"/>
        <v>19</v>
      </c>
      <c r="B403" s="166" t="s">
        <v>1498</v>
      </c>
      <c r="C403" s="165">
        <v>1979</v>
      </c>
      <c r="D403" s="163"/>
      <c r="E403" s="166" t="s">
        <v>1086</v>
      </c>
      <c r="F403" s="163">
        <v>2</v>
      </c>
      <c r="G403" s="165">
        <v>3</v>
      </c>
      <c r="H403" s="163">
        <v>914.9</v>
      </c>
      <c r="I403" s="163"/>
      <c r="J403" s="163"/>
      <c r="K403" s="163">
        <v>861.9</v>
      </c>
      <c r="L403" s="163">
        <v>612.9</v>
      </c>
      <c r="M403" s="163">
        <v>29</v>
      </c>
      <c r="N403" s="194">
        <v>59200</v>
      </c>
      <c r="O403" s="168">
        <v>0</v>
      </c>
      <c r="P403" s="168">
        <v>0</v>
      </c>
      <c r="Q403" s="195">
        <v>59200</v>
      </c>
      <c r="R403" s="163">
        <v>2019</v>
      </c>
    </row>
    <row r="404" spans="1:18" x14ac:dyDescent="0.2">
      <c r="A404" s="163">
        <f t="shared" si="13"/>
        <v>20</v>
      </c>
      <c r="B404" s="166" t="s">
        <v>1499</v>
      </c>
      <c r="C404" s="165">
        <v>1968</v>
      </c>
      <c r="D404" s="163"/>
      <c r="E404" s="166" t="s">
        <v>1092</v>
      </c>
      <c r="F404" s="163">
        <v>2</v>
      </c>
      <c r="G404" s="165">
        <v>2</v>
      </c>
      <c r="H404" s="163">
        <v>571.70000000000005</v>
      </c>
      <c r="I404" s="163"/>
      <c r="J404" s="163"/>
      <c r="K404" s="163">
        <v>519.5</v>
      </c>
      <c r="L404" s="163">
        <v>268.5</v>
      </c>
      <c r="M404" s="163">
        <v>16</v>
      </c>
      <c r="N404" s="194">
        <v>37000</v>
      </c>
      <c r="O404" s="168">
        <v>0</v>
      </c>
      <c r="P404" s="168">
        <v>0</v>
      </c>
      <c r="Q404" s="195">
        <v>37000</v>
      </c>
      <c r="R404" s="163">
        <v>2019</v>
      </c>
    </row>
    <row r="405" spans="1:18" x14ac:dyDescent="0.2">
      <c r="A405" s="163">
        <f t="shared" si="13"/>
        <v>21</v>
      </c>
      <c r="B405" s="166" t="s">
        <v>1500</v>
      </c>
      <c r="C405" s="165">
        <v>1968</v>
      </c>
      <c r="D405" s="163"/>
      <c r="E405" s="166" t="s">
        <v>1086</v>
      </c>
      <c r="F405" s="163">
        <v>2</v>
      </c>
      <c r="G405" s="165">
        <v>2</v>
      </c>
      <c r="H405" s="163">
        <v>570.4</v>
      </c>
      <c r="I405" s="163"/>
      <c r="J405" s="163"/>
      <c r="K405" s="163">
        <v>518.20000000000005</v>
      </c>
      <c r="L405" s="163">
        <v>374.5</v>
      </c>
      <c r="M405" s="163">
        <v>26</v>
      </c>
      <c r="N405" s="194">
        <v>36920</v>
      </c>
      <c r="O405" s="168">
        <v>0</v>
      </c>
      <c r="P405" s="168">
        <v>0</v>
      </c>
      <c r="Q405" s="195">
        <v>36920</v>
      </c>
      <c r="R405" s="163">
        <v>2019</v>
      </c>
    </row>
    <row r="406" spans="1:18" x14ac:dyDescent="0.2">
      <c r="A406" s="163">
        <f t="shared" si="13"/>
        <v>22</v>
      </c>
      <c r="B406" s="166" t="s">
        <v>1501</v>
      </c>
      <c r="C406" s="165">
        <v>1962</v>
      </c>
      <c r="D406" s="163"/>
      <c r="E406" s="166" t="s">
        <v>1086</v>
      </c>
      <c r="F406" s="163">
        <v>2</v>
      </c>
      <c r="G406" s="165">
        <v>3</v>
      </c>
      <c r="H406" s="163">
        <v>601</v>
      </c>
      <c r="I406" s="163"/>
      <c r="J406" s="163"/>
      <c r="K406" s="163">
        <v>535</v>
      </c>
      <c r="L406" s="163">
        <v>331.2</v>
      </c>
      <c r="M406" s="163">
        <v>18</v>
      </c>
      <c r="N406" s="194">
        <v>38900</v>
      </c>
      <c r="O406" s="168">
        <v>0</v>
      </c>
      <c r="P406" s="168">
        <v>0</v>
      </c>
      <c r="Q406" s="195">
        <v>38900</v>
      </c>
      <c r="R406" s="163">
        <v>2019</v>
      </c>
    </row>
    <row r="407" spans="1:18" x14ac:dyDescent="0.2">
      <c r="A407" s="163">
        <f t="shared" si="13"/>
        <v>23</v>
      </c>
      <c r="B407" s="166" t="s">
        <v>1502</v>
      </c>
      <c r="C407" s="165">
        <v>1974</v>
      </c>
      <c r="D407" s="163"/>
      <c r="E407" s="166" t="s">
        <v>1086</v>
      </c>
      <c r="F407" s="163">
        <v>2</v>
      </c>
      <c r="G407" s="165">
        <v>3</v>
      </c>
      <c r="H407" s="163">
        <v>570</v>
      </c>
      <c r="I407" s="163"/>
      <c r="J407" s="163"/>
      <c r="K407" s="163">
        <v>539.29999999999995</v>
      </c>
      <c r="L407" s="163">
        <v>461.9</v>
      </c>
      <c r="M407" s="163">
        <v>16</v>
      </c>
      <c r="N407" s="194">
        <v>36900</v>
      </c>
      <c r="O407" s="168">
        <v>0</v>
      </c>
      <c r="P407" s="168">
        <v>0</v>
      </c>
      <c r="Q407" s="195">
        <v>36900</v>
      </c>
      <c r="R407" s="163">
        <v>2019</v>
      </c>
    </row>
    <row r="408" spans="1:18" x14ac:dyDescent="0.2">
      <c r="A408" s="163">
        <f t="shared" si="13"/>
        <v>24</v>
      </c>
      <c r="B408" s="166" t="s">
        <v>1503</v>
      </c>
      <c r="C408" s="165">
        <v>1968</v>
      </c>
      <c r="D408" s="163"/>
      <c r="E408" s="166" t="s">
        <v>1086</v>
      </c>
      <c r="F408" s="163">
        <v>3</v>
      </c>
      <c r="G408" s="165">
        <v>2</v>
      </c>
      <c r="H408" s="163">
        <v>663.7</v>
      </c>
      <c r="I408" s="163"/>
      <c r="J408" s="163"/>
      <c r="K408" s="163">
        <v>642.79999999999995</v>
      </c>
      <c r="L408" s="163">
        <v>541.79999999999995</v>
      </c>
      <c r="M408" s="163">
        <v>18</v>
      </c>
      <c r="N408" s="194">
        <v>42950</v>
      </c>
      <c r="O408" s="168">
        <v>0</v>
      </c>
      <c r="P408" s="168">
        <v>0</v>
      </c>
      <c r="Q408" s="195">
        <v>42950</v>
      </c>
      <c r="R408" s="163">
        <v>2019</v>
      </c>
    </row>
    <row r="409" spans="1:18" x14ac:dyDescent="0.2">
      <c r="A409" s="163">
        <f t="shared" si="13"/>
        <v>25</v>
      </c>
      <c r="B409" s="166" t="s">
        <v>1504</v>
      </c>
      <c r="C409" s="165">
        <v>1969</v>
      </c>
      <c r="D409" s="163"/>
      <c r="E409" s="166" t="s">
        <v>1086</v>
      </c>
      <c r="F409" s="163">
        <v>2</v>
      </c>
      <c r="G409" s="165">
        <v>2</v>
      </c>
      <c r="H409" s="163">
        <v>568.5</v>
      </c>
      <c r="I409" s="163"/>
      <c r="J409" s="163"/>
      <c r="K409" s="163">
        <v>469.3</v>
      </c>
      <c r="L409" s="163">
        <v>329.2</v>
      </c>
      <c r="M409" s="163">
        <v>14</v>
      </c>
      <c r="N409" s="194">
        <v>36800</v>
      </c>
      <c r="O409" s="168">
        <v>0</v>
      </c>
      <c r="P409" s="168">
        <v>0</v>
      </c>
      <c r="Q409" s="195">
        <v>36800</v>
      </c>
      <c r="R409" s="163">
        <v>2019</v>
      </c>
    </row>
    <row r="410" spans="1:18" x14ac:dyDescent="0.2">
      <c r="A410" s="163">
        <f t="shared" si="13"/>
        <v>26</v>
      </c>
      <c r="B410" s="166" t="s">
        <v>1505</v>
      </c>
      <c r="C410" s="165">
        <v>1973</v>
      </c>
      <c r="D410" s="163"/>
      <c r="E410" s="166" t="s">
        <v>1086</v>
      </c>
      <c r="F410" s="163">
        <v>2</v>
      </c>
      <c r="G410" s="165">
        <v>2</v>
      </c>
      <c r="H410" s="163">
        <v>590</v>
      </c>
      <c r="I410" s="163"/>
      <c r="J410" s="163"/>
      <c r="K410" s="163">
        <v>508</v>
      </c>
      <c r="L410" s="163">
        <v>460.7</v>
      </c>
      <c r="M410" s="163">
        <v>18</v>
      </c>
      <c r="N410" s="194">
        <v>38200</v>
      </c>
      <c r="O410" s="168">
        <v>0</v>
      </c>
      <c r="P410" s="168">
        <v>0</v>
      </c>
      <c r="Q410" s="195">
        <v>38200</v>
      </c>
      <c r="R410" s="163">
        <v>2019</v>
      </c>
    </row>
    <row r="411" spans="1:18" x14ac:dyDescent="0.2">
      <c r="A411" s="163">
        <f t="shared" si="13"/>
        <v>27</v>
      </c>
      <c r="B411" s="166" t="s">
        <v>1506</v>
      </c>
      <c r="C411" s="165">
        <v>1970</v>
      </c>
      <c r="D411" s="163"/>
      <c r="E411" s="166" t="s">
        <v>1086</v>
      </c>
      <c r="F411" s="163">
        <v>2</v>
      </c>
      <c r="G411" s="165">
        <v>2</v>
      </c>
      <c r="H411" s="163">
        <v>540.29999999999995</v>
      </c>
      <c r="I411" s="163"/>
      <c r="J411" s="163"/>
      <c r="K411" s="163">
        <v>495.7</v>
      </c>
      <c r="L411" s="163">
        <v>423.4</v>
      </c>
      <c r="M411" s="163">
        <v>18</v>
      </c>
      <c r="N411" s="194">
        <v>35000</v>
      </c>
      <c r="O411" s="168">
        <v>0</v>
      </c>
      <c r="P411" s="168">
        <v>0</v>
      </c>
      <c r="Q411" s="195">
        <v>35000</v>
      </c>
      <c r="R411" s="163">
        <v>2019</v>
      </c>
    </row>
    <row r="412" spans="1:18" x14ac:dyDescent="0.2">
      <c r="A412" s="163">
        <f t="shared" si="13"/>
        <v>28</v>
      </c>
      <c r="B412" s="166" t="s">
        <v>1507</v>
      </c>
      <c r="C412" s="165">
        <v>1970</v>
      </c>
      <c r="D412" s="163"/>
      <c r="E412" s="166" t="s">
        <v>1086</v>
      </c>
      <c r="F412" s="163">
        <v>2</v>
      </c>
      <c r="G412" s="165">
        <v>2</v>
      </c>
      <c r="H412" s="163">
        <v>562.5</v>
      </c>
      <c r="I412" s="163"/>
      <c r="J412" s="163"/>
      <c r="K412" s="163">
        <v>508.6</v>
      </c>
      <c r="L412" s="163">
        <v>389.8</v>
      </c>
      <c r="M412" s="163">
        <v>24</v>
      </c>
      <c r="N412" s="194">
        <v>36400</v>
      </c>
      <c r="O412" s="168">
        <v>0</v>
      </c>
      <c r="P412" s="168">
        <v>0</v>
      </c>
      <c r="Q412" s="195">
        <v>36400</v>
      </c>
      <c r="R412" s="163">
        <v>2019</v>
      </c>
    </row>
    <row r="413" spans="1:18" x14ac:dyDescent="0.2">
      <c r="A413" s="163">
        <f t="shared" si="13"/>
        <v>29</v>
      </c>
      <c r="B413" s="166" t="s">
        <v>1508</v>
      </c>
      <c r="C413" s="165">
        <v>1963</v>
      </c>
      <c r="D413" s="163"/>
      <c r="E413" s="166" t="s">
        <v>1086</v>
      </c>
      <c r="F413" s="163">
        <v>2</v>
      </c>
      <c r="G413" s="165">
        <v>1</v>
      </c>
      <c r="H413" s="163">
        <v>473</v>
      </c>
      <c r="I413" s="163"/>
      <c r="J413" s="163"/>
      <c r="K413" s="163">
        <v>434.4</v>
      </c>
      <c r="L413" s="163">
        <v>434.4</v>
      </c>
      <c r="M413" s="163">
        <v>8</v>
      </c>
      <c r="N413" s="194">
        <v>30600</v>
      </c>
      <c r="O413" s="168">
        <v>0</v>
      </c>
      <c r="P413" s="168">
        <v>0</v>
      </c>
      <c r="Q413" s="195">
        <v>30600</v>
      </c>
      <c r="R413" s="163">
        <v>2019</v>
      </c>
    </row>
    <row r="414" spans="1:18" x14ac:dyDescent="0.2">
      <c r="A414" s="163">
        <f t="shared" si="13"/>
        <v>30</v>
      </c>
      <c r="B414" s="166" t="s">
        <v>1509</v>
      </c>
      <c r="C414" s="165">
        <v>1966</v>
      </c>
      <c r="D414" s="163"/>
      <c r="E414" s="166" t="s">
        <v>1086</v>
      </c>
      <c r="F414" s="163">
        <v>2</v>
      </c>
      <c r="G414" s="165">
        <v>2</v>
      </c>
      <c r="H414" s="163">
        <v>480.8</v>
      </c>
      <c r="I414" s="163"/>
      <c r="J414" s="163"/>
      <c r="K414" s="163">
        <v>455</v>
      </c>
      <c r="L414" s="163">
        <v>224.5</v>
      </c>
      <c r="M414" s="163">
        <v>23</v>
      </c>
      <c r="N414" s="194">
        <v>31120</v>
      </c>
      <c r="O414" s="168">
        <v>0</v>
      </c>
      <c r="P414" s="168">
        <v>0</v>
      </c>
      <c r="Q414" s="195">
        <v>31120</v>
      </c>
      <c r="R414" s="163">
        <v>2019</v>
      </c>
    </row>
    <row r="415" spans="1:18" x14ac:dyDescent="0.2">
      <c r="A415" s="163">
        <f t="shared" si="13"/>
        <v>31</v>
      </c>
      <c r="B415" s="166" t="s">
        <v>1510</v>
      </c>
      <c r="C415" s="165">
        <v>1965</v>
      </c>
      <c r="D415" s="163"/>
      <c r="E415" s="166" t="s">
        <v>1086</v>
      </c>
      <c r="F415" s="163">
        <v>2</v>
      </c>
      <c r="G415" s="165">
        <v>2</v>
      </c>
      <c r="H415" s="163">
        <v>397.1</v>
      </c>
      <c r="I415" s="163"/>
      <c r="J415" s="163"/>
      <c r="K415" s="163">
        <v>374.5</v>
      </c>
      <c r="L415" s="163">
        <v>374.5</v>
      </c>
      <c r="M415" s="163">
        <v>8</v>
      </c>
      <c r="N415" s="194">
        <v>25700</v>
      </c>
      <c r="O415" s="168">
        <v>0</v>
      </c>
      <c r="P415" s="168">
        <v>0</v>
      </c>
      <c r="Q415" s="195">
        <v>25700</v>
      </c>
      <c r="R415" s="163">
        <v>2019</v>
      </c>
    </row>
    <row r="416" spans="1:18" x14ac:dyDescent="0.2">
      <c r="A416" s="163">
        <f t="shared" si="13"/>
        <v>32</v>
      </c>
      <c r="B416" s="166" t="s">
        <v>1511</v>
      </c>
      <c r="C416" s="165">
        <v>1974</v>
      </c>
      <c r="D416" s="163"/>
      <c r="E416" s="166" t="s">
        <v>1482</v>
      </c>
      <c r="F416" s="163">
        <v>2</v>
      </c>
      <c r="G416" s="165">
        <v>2</v>
      </c>
      <c r="H416" s="163">
        <v>337.7</v>
      </c>
      <c r="I416" s="163"/>
      <c r="J416" s="163"/>
      <c r="K416" s="163">
        <v>30.4</v>
      </c>
      <c r="L416" s="163">
        <v>304.2</v>
      </c>
      <c r="M416" s="163">
        <v>9</v>
      </c>
      <c r="N416" s="194">
        <v>21850</v>
      </c>
      <c r="O416" s="168">
        <v>0</v>
      </c>
      <c r="P416" s="168">
        <v>0</v>
      </c>
      <c r="Q416" s="195">
        <v>21850</v>
      </c>
      <c r="R416" s="163">
        <v>2019</v>
      </c>
    </row>
    <row r="417" spans="1:18" x14ac:dyDescent="0.2">
      <c r="A417" s="163">
        <f t="shared" si="13"/>
        <v>33</v>
      </c>
      <c r="B417" s="166" t="s">
        <v>1512</v>
      </c>
      <c r="C417" s="165">
        <v>1977</v>
      </c>
      <c r="D417" s="163"/>
      <c r="E417" s="166" t="s">
        <v>1513</v>
      </c>
      <c r="F417" s="163">
        <v>2</v>
      </c>
      <c r="G417" s="165">
        <v>3</v>
      </c>
      <c r="H417" s="163">
        <v>512.1</v>
      </c>
      <c r="I417" s="163"/>
      <c r="J417" s="163"/>
      <c r="K417" s="163">
        <v>512.1</v>
      </c>
      <c r="L417" s="163">
        <v>349</v>
      </c>
      <c r="M417" s="163">
        <v>16</v>
      </c>
      <c r="N417" s="194">
        <v>33150</v>
      </c>
      <c r="O417" s="168">
        <v>0</v>
      </c>
      <c r="P417" s="168">
        <v>0</v>
      </c>
      <c r="Q417" s="195">
        <v>33150</v>
      </c>
      <c r="R417" s="163">
        <v>2019</v>
      </c>
    </row>
    <row r="418" spans="1:18" x14ac:dyDescent="0.2">
      <c r="A418" s="163">
        <f t="shared" si="13"/>
        <v>34</v>
      </c>
      <c r="B418" s="218" t="s">
        <v>1514</v>
      </c>
      <c r="C418" s="165">
        <v>1984</v>
      </c>
      <c r="D418" s="163"/>
      <c r="E418" s="166" t="s">
        <v>1466</v>
      </c>
      <c r="F418" s="163">
        <v>2</v>
      </c>
      <c r="G418" s="165">
        <v>2</v>
      </c>
      <c r="H418" s="163">
        <v>275.60000000000002</v>
      </c>
      <c r="I418" s="163"/>
      <c r="J418" s="163"/>
      <c r="K418" s="163">
        <v>252.1</v>
      </c>
      <c r="L418" s="163">
        <v>60.8</v>
      </c>
      <c r="M418" s="163">
        <v>7</v>
      </c>
      <c r="N418" s="194">
        <v>17850</v>
      </c>
      <c r="O418" s="168">
        <v>0</v>
      </c>
      <c r="P418" s="168">
        <v>0</v>
      </c>
      <c r="Q418" s="195">
        <v>17850</v>
      </c>
      <c r="R418" s="163">
        <v>2019</v>
      </c>
    </row>
    <row r="419" spans="1:18" x14ac:dyDescent="0.2">
      <c r="A419" s="163">
        <f t="shared" si="13"/>
        <v>35</v>
      </c>
      <c r="B419" s="218" t="s">
        <v>1515</v>
      </c>
      <c r="C419" s="165">
        <v>1980</v>
      </c>
      <c r="D419" s="163"/>
      <c r="E419" s="166" t="s">
        <v>1466</v>
      </c>
      <c r="F419" s="163">
        <v>1</v>
      </c>
      <c r="G419" s="165">
        <v>2</v>
      </c>
      <c r="H419" s="163">
        <v>278.7</v>
      </c>
      <c r="I419" s="163"/>
      <c r="J419" s="163"/>
      <c r="K419" s="163">
        <v>278.7</v>
      </c>
      <c r="L419" s="163">
        <v>60.8</v>
      </c>
      <c r="M419" s="163">
        <v>7</v>
      </c>
      <c r="N419" s="194">
        <v>18050</v>
      </c>
      <c r="O419" s="168">
        <v>0</v>
      </c>
      <c r="P419" s="168">
        <v>0</v>
      </c>
      <c r="Q419" s="195">
        <v>18050</v>
      </c>
      <c r="R419" s="163">
        <v>2019</v>
      </c>
    </row>
    <row r="420" spans="1:18" s="9" customFormat="1" ht="22.5" x14ac:dyDescent="0.2">
      <c r="A420" s="163">
        <f t="shared" si="13"/>
        <v>36</v>
      </c>
      <c r="B420" s="218" t="s">
        <v>1516</v>
      </c>
      <c r="C420" s="165">
        <v>1955</v>
      </c>
      <c r="D420" s="163"/>
      <c r="E420" s="166" t="s">
        <v>303</v>
      </c>
      <c r="F420" s="163">
        <v>1</v>
      </c>
      <c r="G420" s="165">
        <v>4</v>
      </c>
      <c r="H420" s="163">
        <v>460.38</v>
      </c>
      <c r="I420" s="163"/>
      <c r="J420" s="163"/>
      <c r="K420" s="163">
        <v>460.38</v>
      </c>
      <c r="L420" s="163">
        <v>134.80000000000001</v>
      </c>
      <c r="M420" s="163">
        <v>11</v>
      </c>
      <c r="N420" s="194">
        <v>29800</v>
      </c>
      <c r="O420" s="168">
        <v>0</v>
      </c>
      <c r="P420" s="168">
        <v>0</v>
      </c>
      <c r="Q420" s="195">
        <v>29800</v>
      </c>
      <c r="R420" s="163">
        <v>2019</v>
      </c>
    </row>
    <row r="421" spans="1:18" s="9" customFormat="1" ht="22.5" x14ac:dyDescent="0.2">
      <c r="A421" s="163">
        <f t="shared" si="13"/>
        <v>37</v>
      </c>
      <c r="B421" s="218" t="s">
        <v>1517</v>
      </c>
      <c r="C421" s="165">
        <v>1955</v>
      </c>
      <c r="D421" s="163"/>
      <c r="E421" s="166" t="s">
        <v>303</v>
      </c>
      <c r="F421" s="163">
        <v>1</v>
      </c>
      <c r="G421" s="165">
        <v>4</v>
      </c>
      <c r="H421" s="163">
        <v>411.3</v>
      </c>
      <c r="I421" s="163"/>
      <c r="J421" s="163"/>
      <c r="K421" s="163">
        <v>411.3</v>
      </c>
      <c r="L421" s="163">
        <v>114.9</v>
      </c>
      <c r="M421" s="163">
        <v>13</v>
      </c>
      <c r="N421" s="194">
        <v>26620</v>
      </c>
      <c r="O421" s="168">
        <v>0</v>
      </c>
      <c r="P421" s="168">
        <v>0</v>
      </c>
      <c r="Q421" s="195">
        <v>26620</v>
      </c>
      <c r="R421" s="163">
        <v>2019</v>
      </c>
    </row>
    <row r="422" spans="1:18" s="9" customFormat="1" ht="22.5" x14ac:dyDescent="0.2">
      <c r="A422" s="163">
        <f t="shared" si="13"/>
        <v>38</v>
      </c>
      <c r="B422" s="218" t="s">
        <v>1518</v>
      </c>
      <c r="C422" s="165">
        <v>1950</v>
      </c>
      <c r="D422" s="163"/>
      <c r="E422" s="166" t="s">
        <v>303</v>
      </c>
      <c r="F422" s="163">
        <v>1</v>
      </c>
      <c r="G422" s="165">
        <v>4</v>
      </c>
      <c r="H422" s="163">
        <v>414.7</v>
      </c>
      <c r="I422" s="163"/>
      <c r="J422" s="163"/>
      <c r="K422" s="163">
        <v>377.9</v>
      </c>
      <c r="L422" s="163">
        <v>240.2</v>
      </c>
      <c r="M422" s="163">
        <v>13</v>
      </c>
      <c r="N422" s="194">
        <v>26850</v>
      </c>
      <c r="O422" s="168">
        <v>0</v>
      </c>
      <c r="P422" s="168">
        <v>0</v>
      </c>
      <c r="Q422" s="195">
        <v>26850</v>
      </c>
      <c r="R422" s="163">
        <v>2019</v>
      </c>
    </row>
    <row r="423" spans="1:18" s="9" customFormat="1" ht="22.5" x14ac:dyDescent="0.2">
      <c r="A423" s="163">
        <f t="shared" si="13"/>
        <v>39</v>
      </c>
      <c r="B423" s="218" t="s">
        <v>1519</v>
      </c>
      <c r="C423" s="165">
        <v>1950</v>
      </c>
      <c r="D423" s="163"/>
      <c r="E423" s="166" t="s">
        <v>303</v>
      </c>
      <c r="F423" s="163">
        <v>1</v>
      </c>
      <c r="G423" s="165">
        <v>4</v>
      </c>
      <c r="H423" s="163">
        <v>433.3</v>
      </c>
      <c r="I423" s="163"/>
      <c r="J423" s="163"/>
      <c r="K423" s="163">
        <v>433.3</v>
      </c>
      <c r="L423" s="163">
        <v>134.80000000000001</v>
      </c>
      <c r="M423" s="163">
        <v>13</v>
      </c>
      <c r="N423" s="194">
        <v>28050</v>
      </c>
      <c r="O423" s="168">
        <v>0</v>
      </c>
      <c r="P423" s="168">
        <v>0</v>
      </c>
      <c r="Q423" s="195">
        <v>28050</v>
      </c>
      <c r="R423" s="163">
        <v>2019</v>
      </c>
    </row>
    <row r="424" spans="1:18" x14ac:dyDescent="0.2">
      <c r="A424" s="163">
        <f t="shared" si="13"/>
        <v>40</v>
      </c>
      <c r="B424" s="219" t="s">
        <v>1520</v>
      </c>
      <c r="C424" s="212">
        <v>1963</v>
      </c>
      <c r="D424" s="213"/>
      <c r="E424" s="211" t="s">
        <v>54</v>
      </c>
      <c r="F424" s="213">
        <v>2</v>
      </c>
      <c r="G424" s="212">
        <v>1</v>
      </c>
      <c r="H424" s="213">
        <v>330.4</v>
      </c>
      <c r="I424" s="213"/>
      <c r="J424" s="213"/>
      <c r="K424" s="213">
        <v>238.2</v>
      </c>
      <c r="L424" s="213">
        <v>126.2</v>
      </c>
      <c r="M424" s="213">
        <v>8</v>
      </c>
      <c r="N424" s="214">
        <v>21400</v>
      </c>
      <c r="O424" s="168">
        <v>0</v>
      </c>
      <c r="P424" s="168">
        <v>0</v>
      </c>
      <c r="Q424" s="215">
        <v>21400</v>
      </c>
      <c r="R424" s="163">
        <v>2019</v>
      </c>
    </row>
    <row r="425" spans="1:18" x14ac:dyDescent="0.2">
      <c r="A425" s="163">
        <f t="shared" si="13"/>
        <v>41</v>
      </c>
      <c r="B425" s="166" t="s">
        <v>485</v>
      </c>
      <c r="C425" s="212">
        <v>1917</v>
      </c>
      <c r="D425" s="213"/>
      <c r="E425" s="166" t="s">
        <v>1086</v>
      </c>
      <c r="F425" s="213">
        <v>2</v>
      </c>
      <c r="G425" s="212">
        <v>1</v>
      </c>
      <c r="H425" s="213">
        <v>301.5</v>
      </c>
      <c r="I425" s="213"/>
      <c r="J425" s="213"/>
      <c r="K425" s="213">
        <v>301</v>
      </c>
      <c r="L425" s="213">
        <v>0</v>
      </c>
      <c r="M425" s="213">
        <v>8</v>
      </c>
      <c r="N425" s="214">
        <v>19512.235799999999</v>
      </c>
      <c r="O425" s="168">
        <v>0</v>
      </c>
      <c r="P425" s="168">
        <v>0</v>
      </c>
      <c r="Q425" s="215">
        <v>19512.235799999999</v>
      </c>
      <c r="R425" s="163">
        <v>2019</v>
      </c>
    </row>
    <row r="426" spans="1:18" x14ac:dyDescent="0.2">
      <c r="A426" s="163">
        <f t="shared" si="13"/>
        <v>42</v>
      </c>
      <c r="B426" s="166" t="s">
        <v>486</v>
      </c>
      <c r="C426" s="212">
        <v>1917</v>
      </c>
      <c r="D426" s="213"/>
      <c r="E426" s="166" t="s">
        <v>1086</v>
      </c>
      <c r="F426" s="213">
        <v>2</v>
      </c>
      <c r="G426" s="212">
        <v>1</v>
      </c>
      <c r="H426" s="213">
        <v>301</v>
      </c>
      <c r="I426" s="213"/>
      <c r="J426" s="213"/>
      <c r="K426" s="213">
        <v>336.1</v>
      </c>
      <c r="L426" s="213">
        <v>0</v>
      </c>
      <c r="M426" s="213">
        <v>8</v>
      </c>
      <c r="N426" s="214">
        <v>19479.877199999999</v>
      </c>
      <c r="O426" s="168">
        <v>0</v>
      </c>
      <c r="P426" s="168">
        <v>0</v>
      </c>
      <c r="Q426" s="215">
        <v>19479.877199999999</v>
      </c>
      <c r="R426" s="163">
        <v>2019</v>
      </c>
    </row>
    <row r="427" spans="1:18" x14ac:dyDescent="0.2">
      <c r="A427" s="163">
        <f t="shared" si="13"/>
        <v>43</v>
      </c>
      <c r="B427" s="166" t="s">
        <v>1521</v>
      </c>
      <c r="C427" s="212">
        <v>1956</v>
      </c>
      <c r="D427" s="213"/>
      <c r="E427" s="211" t="s">
        <v>692</v>
      </c>
      <c r="F427" s="213">
        <v>1</v>
      </c>
      <c r="G427" s="212">
        <v>1</v>
      </c>
      <c r="H427" s="213">
        <v>336.1</v>
      </c>
      <c r="I427" s="213"/>
      <c r="J427" s="213"/>
      <c r="K427" s="213">
        <v>329.4</v>
      </c>
      <c r="L427" s="213">
        <v>0</v>
      </c>
      <c r="M427" s="213">
        <v>15</v>
      </c>
      <c r="N427" s="214">
        <v>21751.450919999999</v>
      </c>
      <c r="O427" s="168">
        <v>0</v>
      </c>
      <c r="P427" s="168">
        <v>0</v>
      </c>
      <c r="Q427" s="215">
        <v>21751.450919999999</v>
      </c>
      <c r="R427" s="163">
        <v>2019</v>
      </c>
    </row>
    <row r="428" spans="1:18" x14ac:dyDescent="0.2">
      <c r="A428" s="163">
        <f t="shared" si="13"/>
        <v>44</v>
      </c>
      <c r="B428" s="166" t="s">
        <v>1522</v>
      </c>
      <c r="C428" s="212">
        <v>1961</v>
      </c>
      <c r="D428" s="213"/>
      <c r="E428" s="211" t="s">
        <v>183</v>
      </c>
      <c r="F428" s="213">
        <v>2</v>
      </c>
      <c r="G428" s="212">
        <v>1</v>
      </c>
      <c r="H428" s="213">
        <v>332.4</v>
      </c>
      <c r="I428" s="213"/>
      <c r="J428" s="213"/>
      <c r="K428" s="213">
        <v>372.2</v>
      </c>
      <c r="L428" s="213">
        <v>51.3</v>
      </c>
      <c r="M428" s="213">
        <v>8</v>
      </c>
      <c r="N428" s="214">
        <v>21511.99728</v>
      </c>
      <c r="O428" s="168">
        <v>0</v>
      </c>
      <c r="P428" s="168">
        <v>0</v>
      </c>
      <c r="Q428" s="215">
        <v>21511.99728</v>
      </c>
      <c r="R428" s="163">
        <v>2019</v>
      </c>
    </row>
    <row r="429" spans="1:18" x14ac:dyDescent="0.2">
      <c r="A429" s="163">
        <f t="shared" si="13"/>
        <v>45</v>
      </c>
      <c r="B429" s="166" t="s">
        <v>1523</v>
      </c>
      <c r="C429" s="212">
        <v>1963</v>
      </c>
      <c r="D429" s="213"/>
      <c r="E429" s="211" t="s">
        <v>1524</v>
      </c>
      <c r="F429" s="213">
        <v>2</v>
      </c>
      <c r="G429" s="212">
        <v>2</v>
      </c>
      <c r="H429" s="213">
        <v>372.2</v>
      </c>
      <c r="I429" s="213"/>
      <c r="J429" s="213"/>
      <c r="K429" s="213">
        <v>457.8</v>
      </c>
      <c r="L429" s="213">
        <v>0</v>
      </c>
      <c r="M429" s="213">
        <v>8</v>
      </c>
      <c r="N429" s="214">
        <v>24087.741839999999</v>
      </c>
      <c r="O429" s="168">
        <v>0</v>
      </c>
      <c r="P429" s="168">
        <v>0</v>
      </c>
      <c r="Q429" s="215">
        <v>24087.741839999999</v>
      </c>
      <c r="R429" s="163">
        <v>2019</v>
      </c>
    </row>
    <row r="430" spans="1:18" x14ac:dyDescent="0.2">
      <c r="A430" s="163">
        <f t="shared" si="13"/>
        <v>46</v>
      </c>
      <c r="B430" s="166" t="s">
        <v>1525</v>
      </c>
      <c r="C430" s="212">
        <v>1963</v>
      </c>
      <c r="D430" s="213"/>
      <c r="E430" s="211" t="s">
        <v>202</v>
      </c>
      <c r="F430" s="213">
        <v>2</v>
      </c>
      <c r="G430" s="212">
        <v>2</v>
      </c>
      <c r="H430" s="213">
        <v>457.8</v>
      </c>
      <c r="I430" s="213"/>
      <c r="J430" s="213"/>
      <c r="K430" s="213">
        <v>322.7</v>
      </c>
      <c r="L430" s="213">
        <v>49.3</v>
      </c>
      <c r="M430" s="213">
        <v>12</v>
      </c>
      <c r="N430" s="214">
        <v>29627.534159999999</v>
      </c>
      <c r="O430" s="168">
        <v>0</v>
      </c>
      <c r="P430" s="168">
        <v>0</v>
      </c>
      <c r="Q430" s="215">
        <v>29627.534159999999</v>
      </c>
      <c r="R430" s="163">
        <v>2019</v>
      </c>
    </row>
    <row r="431" spans="1:18" x14ac:dyDescent="0.2">
      <c r="A431" s="163">
        <f t="shared" si="13"/>
        <v>47</v>
      </c>
      <c r="B431" s="166" t="s">
        <v>1526</v>
      </c>
      <c r="C431" s="212">
        <v>1968</v>
      </c>
      <c r="D431" s="213"/>
      <c r="E431" s="211" t="s">
        <v>183</v>
      </c>
      <c r="F431" s="213">
        <v>2</v>
      </c>
      <c r="G431" s="212">
        <v>2</v>
      </c>
      <c r="H431" s="213">
        <v>322.7</v>
      </c>
      <c r="I431" s="213"/>
      <c r="J431" s="213"/>
      <c r="K431" s="213">
        <v>492.8</v>
      </c>
      <c r="L431" s="213">
        <v>246.4</v>
      </c>
      <c r="M431" s="213">
        <v>8</v>
      </c>
      <c r="N431" s="214">
        <v>20884.240440000001</v>
      </c>
      <c r="O431" s="168">
        <v>0</v>
      </c>
      <c r="P431" s="168">
        <v>0</v>
      </c>
      <c r="Q431" s="215">
        <v>20884.240440000001</v>
      </c>
      <c r="R431" s="163">
        <v>2019</v>
      </c>
    </row>
    <row r="432" spans="1:18" x14ac:dyDescent="0.2">
      <c r="A432" s="163">
        <f t="shared" si="13"/>
        <v>48</v>
      </c>
      <c r="B432" s="211" t="s">
        <v>1527</v>
      </c>
      <c r="C432" s="212">
        <v>1956</v>
      </c>
      <c r="D432" s="213"/>
      <c r="E432" s="211" t="s">
        <v>183</v>
      </c>
      <c r="F432" s="213">
        <v>2</v>
      </c>
      <c r="G432" s="212">
        <v>2</v>
      </c>
      <c r="H432" s="213">
        <v>492.8</v>
      </c>
      <c r="I432" s="213"/>
      <c r="J432" s="213"/>
      <c r="K432" s="213">
        <v>492.8</v>
      </c>
      <c r="L432" s="213">
        <v>246.4</v>
      </c>
      <c r="M432" s="213">
        <v>8</v>
      </c>
      <c r="N432" s="214">
        <v>31892.636159999998</v>
      </c>
      <c r="O432" s="168">
        <v>0</v>
      </c>
      <c r="P432" s="168">
        <v>0</v>
      </c>
      <c r="Q432" s="215">
        <v>31892.636159999998</v>
      </c>
      <c r="R432" s="163">
        <v>2019</v>
      </c>
    </row>
    <row r="433" spans="1:18" ht="12.75" customHeight="1" x14ac:dyDescent="0.15">
      <c r="A433" s="269" t="s">
        <v>483</v>
      </c>
      <c r="B433" s="269"/>
      <c r="C433" s="173">
        <v>48</v>
      </c>
      <c r="D433" s="174"/>
      <c r="E433" s="172"/>
      <c r="F433" s="174"/>
      <c r="G433" s="173"/>
      <c r="H433" s="175">
        <f t="shared" ref="H433:N433" si="14">SUM(H385:H432)</f>
        <v>23577.579999999998</v>
      </c>
      <c r="I433" s="175">
        <f t="shared" si="14"/>
        <v>0</v>
      </c>
      <c r="J433" s="175">
        <f t="shared" si="14"/>
        <v>0</v>
      </c>
      <c r="K433" s="175">
        <f t="shared" si="14"/>
        <v>21586.28</v>
      </c>
      <c r="L433" s="175">
        <f t="shared" si="14"/>
        <v>14499.699999999995</v>
      </c>
      <c r="M433" s="175">
        <f t="shared" si="14"/>
        <v>706</v>
      </c>
      <c r="N433" s="175">
        <f t="shared" si="14"/>
        <v>1526187.7138</v>
      </c>
      <c r="O433" s="175"/>
      <c r="P433" s="175"/>
      <c r="Q433" s="175">
        <f>SUM(Q385:Q432)</f>
        <v>1526187.7138</v>
      </c>
      <c r="R433" s="176"/>
    </row>
    <row r="434" spans="1:18" ht="12.75" customHeight="1" x14ac:dyDescent="0.15">
      <c r="A434" s="270" t="s">
        <v>488</v>
      </c>
      <c r="B434" s="270"/>
      <c r="C434" s="221"/>
      <c r="D434" s="222"/>
      <c r="E434" s="220"/>
      <c r="F434" s="222"/>
      <c r="G434" s="221"/>
      <c r="H434" s="222"/>
      <c r="I434" s="222"/>
      <c r="J434" s="222"/>
      <c r="K434" s="222"/>
      <c r="L434" s="222"/>
      <c r="M434" s="222"/>
      <c r="N434" s="223"/>
      <c r="O434" s="223"/>
      <c r="P434" s="223"/>
      <c r="Q434" s="224"/>
      <c r="R434" s="182"/>
    </row>
    <row r="435" spans="1:18" x14ac:dyDescent="0.2">
      <c r="A435" s="163"/>
      <c r="B435" s="164" t="s">
        <v>489</v>
      </c>
      <c r="C435" s="165"/>
      <c r="D435" s="163"/>
      <c r="E435" s="166"/>
      <c r="F435" s="163"/>
      <c r="G435" s="165"/>
      <c r="H435" s="163"/>
      <c r="I435" s="163"/>
      <c r="J435" s="163"/>
      <c r="K435" s="163"/>
      <c r="L435" s="163"/>
      <c r="M435" s="163"/>
      <c r="N435" s="168"/>
      <c r="O435" s="168"/>
      <c r="P435" s="168"/>
      <c r="Q435" s="169"/>
      <c r="R435" s="163">
        <v>2019</v>
      </c>
    </row>
    <row r="436" spans="1:18" ht="22.5" x14ac:dyDescent="0.2">
      <c r="A436" s="163">
        <v>1</v>
      </c>
      <c r="B436" s="166" t="s">
        <v>1528</v>
      </c>
      <c r="C436" s="165">
        <v>1939</v>
      </c>
      <c r="D436" s="163"/>
      <c r="E436" s="166" t="s">
        <v>54</v>
      </c>
      <c r="F436" s="163">
        <v>1</v>
      </c>
      <c r="G436" s="165">
        <v>2</v>
      </c>
      <c r="H436" s="163">
        <v>304.89999999999998</v>
      </c>
      <c r="I436" s="163"/>
      <c r="J436" s="163"/>
      <c r="K436" s="163">
        <v>221.8</v>
      </c>
      <c r="L436" s="163">
        <v>98.1</v>
      </c>
      <c r="M436" s="163">
        <v>5</v>
      </c>
      <c r="N436" s="194">
        <v>19750</v>
      </c>
      <c r="O436" s="168">
        <v>0</v>
      </c>
      <c r="P436" s="168">
        <v>0</v>
      </c>
      <c r="Q436" s="195">
        <v>19750</v>
      </c>
      <c r="R436" s="163">
        <v>2019</v>
      </c>
    </row>
    <row r="437" spans="1:18" ht="22.5" x14ac:dyDescent="0.2">
      <c r="A437" s="163">
        <f t="shared" ref="A437:A468" si="15">A436+1</f>
        <v>2</v>
      </c>
      <c r="B437" s="166" t="s">
        <v>1529</v>
      </c>
      <c r="C437" s="165">
        <v>1958</v>
      </c>
      <c r="D437" s="163"/>
      <c r="E437" s="166" t="s">
        <v>54</v>
      </c>
      <c r="F437" s="163">
        <v>2</v>
      </c>
      <c r="G437" s="165">
        <v>1</v>
      </c>
      <c r="H437" s="163">
        <v>478.5</v>
      </c>
      <c r="I437" s="163"/>
      <c r="J437" s="163"/>
      <c r="K437" s="163">
        <v>381.98</v>
      </c>
      <c r="L437" s="163">
        <v>334.86</v>
      </c>
      <c r="M437" s="163">
        <v>10</v>
      </c>
      <c r="N437" s="194">
        <v>31000</v>
      </c>
      <c r="O437" s="168">
        <v>0</v>
      </c>
      <c r="P437" s="168">
        <v>0</v>
      </c>
      <c r="Q437" s="195">
        <v>31000</v>
      </c>
      <c r="R437" s="163">
        <v>2019</v>
      </c>
    </row>
    <row r="438" spans="1:18" ht="22.5" x14ac:dyDescent="0.2">
      <c r="A438" s="163">
        <f t="shared" si="15"/>
        <v>3</v>
      </c>
      <c r="B438" s="166" t="s">
        <v>1530</v>
      </c>
      <c r="C438" s="165">
        <v>1958</v>
      </c>
      <c r="D438" s="163"/>
      <c r="E438" s="166" t="s">
        <v>54</v>
      </c>
      <c r="F438" s="163">
        <v>2</v>
      </c>
      <c r="G438" s="165">
        <v>1</v>
      </c>
      <c r="H438" s="163">
        <v>403.1</v>
      </c>
      <c r="I438" s="163"/>
      <c r="J438" s="163"/>
      <c r="K438" s="163">
        <v>325.10000000000002</v>
      </c>
      <c r="L438" s="163">
        <v>276.8</v>
      </c>
      <c r="M438" s="163">
        <v>9</v>
      </c>
      <c r="N438" s="194">
        <v>26100</v>
      </c>
      <c r="O438" s="168">
        <v>0</v>
      </c>
      <c r="P438" s="168">
        <v>0</v>
      </c>
      <c r="Q438" s="195">
        <v>26100</v>
      </c>
      <c r="R438" s="163">
        <v>2019</v>
      </c>
    </row>
    <row r="439" spans="1:18" ht="22.5" x14ac:dyDescent="0.2">
      <c r="A439" s="163">
        <f t="shared" si="15"/>
        <v>4</v>
      </c>
      <c r="B439" s="166" t="s">
        <v>1531</v>
      </c>
      <c r="C439" s="165">
        <v>1953</v>
      </c>
      <c r="D439" s="163"/>
      <c r="E439" s="166" t="s">
        <v>54</v>
      </c>
      <c r="F439" s="163">
        <v>2</v>
      </c>
      <c r="G439" s="165">
        <v>2</v>
      </c>
      <c r="H439" s="163">
        <v>704.3</v>
      </c>
      <c r="I439" s="163"/>
      <c r="J439" s="163"/>
      <c r="K439" s="163">
        <v>622.4</v>
      </c>
      <c r="L439" s="163">
        <v>521.20000000000005</v>
      </c>
      <c r="M439" s="163">
        <v>24</v>
      </c>
      <c r="N439" s="194">
        <v>45600</v>
      </c>
      <c r="O439" s="168">
        <v>0</v>
      </c>
      <c r="P439" s="168">
        <v>0</v>
      </c>
      <c r="Q439" s="195">
        <v>45600</v>
      </c>
      <c r="R439" s="163">
        <v>2019</v>
      </c>
    </row>
    <row r="440" spans="1:18" ht="22.5" x14ac:dyDescent="0.2">
      <c r="A440" s="163">
        <f t="shared" si="15"/>
        <v>5</v>
      </c>
      <c r="B440" s="166" t="s">
        <v>1532</v>
      </c>
      <c r="C440" s="165">
        <v>1950</v>
      </c>
      <c r="D440" s="163"/>
      <c r="E440" s="166" t="s">
        <v>54</v>
      </c>
      <c r="F440" s="163">
        <v>2</v>
      </c>
      <c r="G440" s="165">
        <v>1</v>
      </c>
      <c r="H440" s="163">
        <v>312.10000000000002</v>
      </c>
      <c r="I440" s="163"/>
      <c r="J440" s="163"/>
      <c r="K440" s="163">
        <v>251.5</v>
      </c>
      <c r="L440" s="163">
        <v>221.6</v>
      </c>
      <c r="M440" s="163">
        <v>8</v>
      </c>
      <c r="N440" s="194">
        <v>20200</v>
      </c>
      <c r="O440" s="168">
        <v>0</v>
      </c>
      <c r="P440" s="168">
        <v>0</v>
      </c>
      <c r="Q440" s="195">
        <v>20200</v>
      </c>
      <c r="R440" s="163">
        <v>2019</v>
      </c>
    </row>
    <row r="441" spans="1:18" ht="22.5" x14ac:dyDescent="0.2">
      <c r="A441" s="163">
        <f t="shared" si="15"/>
        <v>6</v>
      </c>
      <c r="B441" s="166" t="s">
        <v>1533</v>
      </c>
      <c r="C441" s="165">
        <v>1962</v>
      </c>
      <c r="D441" s="163"/>
      <c r="E441" s="166" t="s">
        <v>54</v>
      </c>
      <c r="F441" s="163">
        <v>2</v>
      </c>
      <c r="G441" s="165">
        <v>1</v>
      </c>
      <c r="H441" s="163">
        <v>389.7</v>
      </c>
      <c r="I441" s="163"/>
      <c r="J441" s="163"/>
      <c r="K441" s="163">
        <v>322.2</v>
      </c>
      <c r="L441" s="163">
        <v>247.2</v>
      </c>
      <c r="M441" s="163">
        <v>8</v>
      </c>
      <c r="N441" s="194">
        <v>25220</v>
      </c>
      <c r="O441" s="168">
        <v>0</v>
      </c>
      <c r="P441" s="168">
        <v>0</v>
      </c>
      <c r="Q441" s="195">
        <v>25220</v>
      </c>
      <c r="R441" s="163">
        <v>2019</v>
      </c>
    </row>
    <row r="442" spans="1:18" ht="22.5" x14ac:dyDescent="0.2">
      <c r="A442" s="163">
        <f t="shared" si="15"/>
        <v>7</v>
      </c>
      <c r="B442" s="166" t="s">
        <v>1534</v>
      </c>
      <c r="C442" s="165">
        <v>1974</v>
      </c>
      <c r="D442" s="163"/>
      <c r="E442" s="166" t="s">
        <v>54</v>
      </c>
      <c r="F442" s="163">
        <v>1</v>
      </c>
      <c r="G442" s="165">
        <v>1</v>
      </c>
      <c r="H442" s="163">
        <v>314.3</v>
      </c>
      <c r="I442" s="163"/>
      <c r="J442" s="163"/>
      <c r="K442" s="163">
        <v>252.7</v>
      </c>
      <c r="L442" s="163">
        <v>216</v>
      </c>
      <c r="M442" s="163">
        <v>7</v>
      </c>
      <c r="N442" s="194">
        <v>20350</v>
      </c>
      <c r="O442" s="168">
        <v>0</v>
      </c>
      <c r="P442" s="168">
        <v>0</v>
      </c>
      <c r="Q442" s="195">
        <v>20350</v>
      </c>
      <c r="R442" s="163">
        <v>2019</v>
      </c>
    </row>
    <row r="443" spans="1:18" ht="22.5" x14ac:dyDescent="0.2">
      <c r="A443" s="163">
        <f t="shared" si="15"/>
        <v>8</v>
      </c>
      <c r="B443" s="166" t="s">
        <v>1535</v>
      </c>
      <c r="C443" s="165">
        <v>1959</v>
      </c>
      <c r="D443" s="163"/>
      <c r="E443" s="166" t="s">
        <v>54</v>
      </c>
      <c r="F443" s="163">
        <v>2</v>
      </c>
      <c r="G443" s="165">
        <v>1</v>
      </c>
      <c r="H443" s="163">
        <v>468.2</v>
      </c>
      <c r="I443" s="163"/>
      <c r="J443" s="163"/>
      <c r="K443" s="163">
        <v>404.9</v>
      </c>
      <c r="L443" s="163">
        <v>217.7</v>
      </c>
      <c r="M443" s="163">
        <v>10</v>
      </c>
      <c r="N443" s="194">
        <v>30300</v>
      </c>
      <c r="O443" s="168">
        <v>0</v>
      </c>
      <c r="P443" s="168">
        <v>0</v>
      </c>
      <c r="Q443" s="195">
        <v>30300</v>
      </c>
      <c r="R443" s="163">
        <v>2019</v>
      </c>
    </row>
    <row r="444" spans="1:18" ht="22.5" x14ac:dyDescent="0.2">
      <c r="A444" s="163">
        <f t="shared" si="15"/>
        <v>9</v>
      </c>
      <c r="B444" s="166" t="s">
        <v>1536</v>
      </c>
      <c r="C444" s="165">
        <v>1958</v>
      </c>
      <c r="D444" s="163"/>
      <c r="E444" s="166" t="s">
        <v>54</v>
      </c>
      <c r="F444" s="163">
        <v>2</v>
      </c>
      <c r="G444" s="165">
        <v>3</v>
      </c>
      <c r="H444" s="163">
        <v>1083.4000000000001</v>
      </c>
      <c r="I444" s="163"/>
      <c r="J444" s="163"/>
      <c r="K444" s="163">
        <v>970.54</v>
      </c>
      <c r="L444" s="163">
        <v>910.44</v>
      </c>
      <c r="M444" s="163">
        <v>18</v>
      </c>
      <c r="N444" s="194">
        <v>70120</v>
      </c>
      <c r="O444" s="168">
        <v>0</v>
      </c>
      <c r="P444" s="168">
        <v>0</v>
      </c>
      <c r="Q444" s="195">
        <v>70120</v>
      </c>
      <c r="R444" s="163">
        <v>2019</v>
      </c>
    </row>
    <row r="445" spans="1:18" ht="22.5" x14ac:dyDescent="0.2">
      <c r="A445" s="163">
        <f t="shared" si="15"/>
        <v>10</v>
      </c>
      <c r="B445" s="166" t="s">
        <v>1537</v>
      </c>
      <c r="C445" s="165">
        <v>1960</v>
      </c>
      <c r="D445" s="163"/>
      <c r="E445" s="166" t="s">
        <v>54</v>
      </c>
      <c r="F445" s="163">
        <v>1</v>
      </c>
      <c r="G445" s="165">
        <v>1</v>
      </c>
      <c r="H445" s="163">
        <v>100.3</v>
      </c>
      <c r="I445" s="163"/>
      <c r="J445" s="163"/>
      <c r="K445" s="163">
        <v>87.9</v>
      </c>
      <c r="L445" s="163">
        <v>22.1</v>
      </c>
      <c r="M445" s="163">
        <v>4</v>
      </c>
      <c r="N445" s="194">
        <v>6500</v>
      </c>
      <c r="O445" s="168">
        <v>0</v>
      </c>
      <c r="P445" s="168">
        <v>0</v>
      </c>
      <c r="Q445" s="195">
        <v>6500</v>
      </c>
      <c r="R445" s="163">
        <v>2019</v>
      </c>
    </row>
    <row r="446" spans="1:18" ht="22.5" x14ac:dyDescent="0.2">
      <c r="A446" s="163">
        <f t="shared" si="15"/>
        <v>11</v>
      </c>
      <c r="B446" s="166" t="s">
        <v>1538</v>
      </c>
      <c r="C446" s="165">
        <v>1961</v>
      </c>
      <c r="D446" s="163"/>
      <c r="E446" s="166" t="s">
        <v>54</v>
      </c>
      <c r="F446" s="163">
        <v>2</v>
      </c>
      <c r="G446" s="165">
        <v>1</v>
      </c>
      <c r="H446" s="163">
        <v>330</v>
      </c>
      <c r="I446" s="163"/>
      <c r="J446" s="163"/>
      <c r="K446" s="163">
        <v>319.5</v>
      </c>
      <c r="L446" s="163">
        <v>197.9</v>
      </c>
      <c r="M446" s="163">
        <v>8</v>
      </c>
      <c r="N446" s="194">
        <v>21360</v>
      </c>
      <c r="O446" s="168">
        <v>0</v>
      </c>
      <c r="P446" s="168">
        <v>0</v>
      </c>
      <c r="Q446" s="195">
        <v>21360</v>
      </c>
      <c r="R446" s="163">
        <v>2019</v>
      </c>
    </row>
    <row r="447" spans="1:18" ht="22.5" x14ac:dyDescent="0.2">
      <c r="A447" s="163">
        <f t="shared" si="15"/>
        <v>12</v>
      </c>
      <c r="B447" s="166" t="s">
        <v>1539</v>
      </c>
      <c r="C447" s="165">
        <v>1965</v>
      </c>
      <c r="D447" s="163"/>
      <c r="E447" s="166" t="s">
        <v>54</v>
      </c>
      <c r="F447" s="163">
        <v>2</v>
      </c>
      <c r="G447" s="165">
        <v>1</v>
      </c>
      <c r="H447" s="163">
        <v>358.3</v>
      </c>
      <c r="I447" s="163"/>
      <c r="J447" s="163"/>
      <c r="K447" s="163">
        <v>318</v>
      </c>
      <c r="L447" s="163">
        <v>281.2</v>
      </c>
      <c r="M447" s="163">
        <v>8</v>
      </c>
      <c r="N447" s="194">
        <v>23200</v>
      </c>
      <c r="O447" s="168">
        <v>0</v>
      </c>
      <c r="P447" s="168">
        <v>0</v>
      </c>
      <c r="Q447" s="195">
        <v>23200</v>
      </c>
      <c r="R447" s="163">
        <v>2019</v>
      </c>
    </row>
    <row r="448" spans="1:18" ht="22.5" x14ac:dyDescent="0.2">
      <c r="A448" s="163">
        <f t="shared" si="15"/>
        <v>13</v>
      </c>
      <c r="B448" s="166" t="s">
        <v>1540</v>
      </c>
      <c r="C448" s="165">
        <v>1960</v>
      </c>
      <c r="D448" s="163"/>
      <c r="E448" s="166" t="s">
        <v>54</v>
      </c>
      <c r="F448" s="163">
        <v>2</v>
      </c>
      <c r="G448" s="165">
        <v>1</v>
      </c>
      <c r="H448" s="163">
        <v>381.3</v>
      </c>
      <c r="I448" s="163"/>
      <c r="J448" s="163"/>
      <c r="K448" s="163">
        <v>312.5</v>
      </c>
      <c r="L448" s="163">
        <v>192.3</v>
      </c>
      <c r="M448" s="163">
        <v>8</v>
      </c>
      <c r="N448" s="194">
        <v>24700</v>
      </c>
      <c r="O448" s="168">
        <v>0</v>
      </c>
      <c r="P448" s="168">
        <v>0</v>
      </c>
      <c r="Q448" s="195">
        <v>24700</v>
      </c>
      <c r="R448" s="163">
        <v>2019</v>
      </c>
    </row>
    <row r="449" spans="1:18" ht="22.5" x14ac:dyDescent="0.2">
      <c r="A449" s="163">
        <f t="shared" si="15"/>
        <v>14</v>
      </c>
      <c r="B449" s="166" t="s">
        <v>1541</v>
      </c>
      <c r="C449" s="165">
        <v>1960</v>
      </c>
      <c r="D449" s="163"/>
      <c r="E449" s="166" t="s">
        <v>54</v>
      </c>
      <c r="F449" s="163">
        <v>2</v>
      </c>
      <c r="G449" s="165">
        <v>1</v>
      </c>
      <c r="H449" s="163">
        <v>389.4</v>
      </c>
      <c r="I449" s="163"/>
      <c r="J449" s="163"/>
      <c r="K449" s="163">
        <v>320.60000000000002</v>
      </c>
      <c r="L449" s="163">
        <v>187.4</v>
      </c>
      <c r="M449" s="163">
        <v>8</v>
      </c>
      <c r="N449" s="194">
        <v>25200</v>
      </c>
      <c r="O449" s="168">
        <v>0</v>
      </c>
      <c r="P449" s="168">
        <v>0</v>
      </c>
      <c r="Q449" s="195">
        <v>25200</v>
      </c>
      <c r="R449" s="163">
        <v>2019</v>
      </c>
    </row>
    <row r="450" spans="1:18" ht="22.5" x14ac:dyDescent="0.2">
      <c r="A450" s="163">
        <f t="shared" si="15"/>
        <v>15</v>
      </c>
      <c r="B450" s="166" t="s">
        <v>1542</v>
      </c>
      <c r="C450" s="165">
        <v>1960</v>
      </c>
      <c r="D450" s="163"/>
      <c r="E450" s="166" t="s">
        <v>54</v>
      </c>
      <c r="F450" s="163">
        <v>2</v>
      </c>
      <c r="G450" s="165">
        <v>1</v>
      </c>
      <c r="H450" s="163">
        <v>391.8</v>
      </c>
      <c r="I450" s="163"/>
      <c r="J450" s="163"/>
      <c r="K450" s="163">
        <v>279.89999999999998</v>
      </c>
      <c r="L450" s="163">
        <v>241.3</v>
      </c>
      <c r="M450" s="163">
        <v>10</v>
      </c>
      <c r="N450" s="194">
        <v>25360</v>
      </c>
      <c r="O450" s="168">
        <v>0</v>
      </c>
      <c r="P450" s="168">
        <v>0</v>
      </c>
      <c r="Q450" s="195">
        <v>25360</v>
      </c>
      <c r="R450" s="163">
        <v>2019</v>
      </c>
    </row>
    <row r="451" spans="1:18" ht="22.5" x14ac:dyDescent="0.2">
      <c r="A451" s="163">
        <f t="shared" si="15"/>
        <v>16</v>
      </c>
      <c r="B451" s="166" t="s">
        <v>1543</v>
      </c>
      <c r="C451" s="165">
        <v>1962</v>
      </c>
      <c r="D451" s="163"/>
      <c r="E451" s="166" t="s">
        <v>54</v>
      </c>
      <c r="F451" s="163">
        <v>2</v>
      </c>
      <c r="G451" s="165">
        <v>1</v>
      </c>
      <c r="H451" s="163">
        <v>398.3</v>
      </c>
      <c r="I451" s="163"/>
      <c r="J451" s="163"/>
      <c r="K451" s="163">
        <v>323.54000000000002</v>
      </c>
      <c r="L451" s="163">
        <v>246.94</v>
      </c>
      <c r="M451" s="163">
        <v>8</v>
      </c>
      <c r="N451" s="194">
        <v>25780</v>
      </c>
      <c r="O451" s="168">
        <v>0</v>
      </c>
      <c r="P451" s="168">
        <v>0</v>
      </c>
      <c r="Q451" s="195">
        <v>25780</v>
      </c>
      <c r="R451" s="163">
        <v>2019</v>
      </c>
    </row>
    <row r="452" spans="1:18" x14ac:dyDescent="0.2">
      <c r="A452" s="163">
        <f t="shared" si="15"/>
        <v>17</v>
      </c>
      <c r="B452" s="166" t="s">
        <v>1544</v>
      </c>
      <c r="C452" s="163">
        <v>1980</v>
      </c>
      <c r="D452" s="163"/>
      <c r="E452" s="166" t="s">
        <v>54</v>
      </c>
      <c r="F452" s="163">
        <v>2</v>
      </c>
      <c r="G452" s="165">
        <v>3</v>
      </c>
      <c r="H452" s="163">
        <v>896</v>
      </c>
      <c r="I452" s="163"/>
      <c r="J452" s="163"/>
      <c r="K452" s="163">
        <v>861.3</v>
      </c>
      <c r="L452" s="163">
        <v>638.1</v>
      </c>
      <c r="M452" s="163">
        <v>19</v>
      </c>
      <c r="N452" s="194">
        <v>58000</v>
      </c>
      <c r="O452" s="168">
        <v>0</v>
      </c>
      <c r="P452" s="168">
        <v>0</v>
      </c>
      <c r="Q452" s="195">
        <v>58000</v>
      </c>
      <c r="R452" s="163">
        <v>2019</v>
      </c>
    </row>
    <row r="453" spans="1:18" x14ac:dyDescent="0.2">
      <c r="A453" s="163">
        <f t="shared" si="15"/>
        <v>18</v>
      </c>
      <c r="B453" s="166" t="s">
        <v>1545</v>
      </c>
      <c r="C453" s="163">
        <v>1985</v>
      </c>
      <c r="D453" s="163"/>
      <c r="E453" s="166" t="s">
        <v>54</v>
      </c>
      <c r="F453" s="163">
        <v>2</v>
      </c>
      <c r="G453" s="165">
        <v>3</v>
      </c>
      <c r="H453" s="163">
        <v>880</v>
      </c>
      <c r="I453" s="163"/>
      <c r="J453" s="163"/>
      <c r="K453" s="163">
        <v>853.1</v>
      </c>
      <c r="L453" s="163">
        <v>710.2</v>
      </c>
      <c r="M453" s="163">
        <v>18</v>
      </c>
      <c r="N453" s="194">
        <v>56950</v>
      </c>
      <c r="O453" s="168">
        <v>0</v>
      </c>
      <c r="P453" s="168">
        <v>0</v>
      </c>
      <c r="Q453" s="195">
        <v>56950</v>
      </c>
      <c r="R453" s="163">
        <v>2019</v>
      </c>
    </row>
    <row r="454" spans="1:18" x14ac:dyDescent="0.2">
      <c r="A454" s="163">
        <f t="shared" si="15"/>
        <v>19</v>
      </c>
      <c r="B454" s="166" t="s">
        <v>1546</v>
      </c>
      <c r="C454" s="163">
        <v>1988</v>
      </c>
      <c r="D454" s="163"/>
      <c r="E454" s="166" t="s">
        <v>54</v>
      </c>
      <c r="F454" s="163">
        <v>2</v>
      </c>
      <c r="G454" s="165">
        <v>3</v>
      </c>
      <c r="H454" s="163">
        <v>1086</v>
      </c>
      <c r="I454" s="163"/>
      <c r="J454" s="163"/>
      <c r="K454" s="163">
        <v>1018</v>
      </c>
      <c r="L454" s="163">
        <v>881.4</v>
      </c>
      <c r="M454" s="163">
        <v>17</v>
      </c>
      <c r="N454" s="194">
        <v>70280</v>
      </c>
      <c r="O454" s="168">
        <v>0</v>
      </c>
      <c r="P454" s="168">
        <v>0</v>
      </c>
      <c r="Q454" s="195">
        <v>70280</v>
      </c>
      <c r="R454" s="163">
        <v>2019</v>
      </c>
    </row>
    <row r="455" spans="1:18" x14ac:dyDescent="0.2">
      <c r="A455" s="163">
        <f t="shared" si="15"/>
        <v>20</v>
      </c>
      <c r="B455" s="166" t="s">
        <v>1547</v>
      </c>
      <c r="C455" s="163">
        <v>1982</v>
      </c>
      <c r="D455" s="163"/>
      <c r="E455" s="166" t="s">
        <v>54</v>
      </c>
      <c r="F455" s="163">
        <v>2</v>
      </c>
      <c r="G455" s="165">
        <v>3</v>
      </c>
      <c r="H455" s="163">
        <v>885</v>
      </c>
      <c r="I455" s="163"/>
      <c r="J455" s="163"/>
      <c r="K455" s="163">
        <v>856.5</v>
      </c>
      <c r="L455" s="163">
        <v>805.6</v>
      </c>
      <c r="M455" s="163">
        <v>20</v>
      </c>
      <c r="N455" s="194">
        <v>57280</v>
      </c>
      <c r="O455" s="168">
        <v>0</v>
      </c>
      <c r="P455" s="168">
        <v>0</v>
      </c>
      <c r="Q455" s="195">
        <v>57280</v>
      </c>
      <c r="R455" s="163">
        <v>2019</v>
      </c>
    </row>
    <row r="456" spans="1:18" x14ac:dyDescent="0.2">
      <c r="A456" s="163">
        <f t="shared" si="15"/>
        <v>21</v>
      </c>
      <c r="B456" s="166" t="s">
        <v>1548</v>
      </c>
      <c r="C456" s="165">
        <v>1976</v>
      </c>
      <c r="D456" s="163"/>
      <c r="E456" s="166" t="s">
        <v>54</v>
      </c>
      <c r="F456" s="163">
        <v>2</v>
      </c>
      <c r="G456" s="165">
        <v>1</v>
      </c>
      <c r="H456" s="163">
        <v>374.6</v>
      </c>
      <c r="I456" s="163"/>
      <c r="J456" s="163"/>
      <c r="K456" s="163">
        <v>372.7</v>
      </c>
      <c r="L456" s="163">
        <v>372.7</v>
      </c>
      <c r="M456" s="163">
        <v>8</v>
      </c>
      <c r="N456" s="194">
        <v>24250</v>
      </c>
      <c r="O456" s="168">
        <v>0</v>
      </c>
      <c r="P456" s="168">
        <v>0</v>
      </c>
      <c r="Q456" s="195">
        <v>24250</v>
      </c>
      <c r="R456" s="163">
        <v>2019</v>
      </c>
    </row>
    <row r="457" spans="1:18" x14ac:dyDescent="0.2">
      <c r="A457" s="163">
        <f t="shared" si="15"/>
        <v>22</v>
      </c>
      <c r="B457" s="166" t="s">
        <v>1549</v>
      </c>
      <c r="C457" s="165">
        <v>1976</v>
      </c>
      <c r="D457" s="163"/>
      <c r="E457" s="166" t="s">
        <v>54</v>
      </c>
      <c r="F457" s="163">
        <v>2</v>
      </c>
      <c r="G457" s="165">
        <v>2</v>
      </c>
      <c r="H457" s="163">
        <v>516.20000000000005</v>
      </c>
      <c r="I457" s="163"/>
      <c r="J457" s="163"/>
      <c r="K457" s="163">
        <v>486.2</v>
      </c>
      <c r="L457" s="163">
        <v>441.5</v>
      </c>
      <c r="M457" s="163">
        <v>13</v>
      </c>
      <c r="N457" s="194">
        <v>33400</v>
      </c>
      <c r="O457" s="168">
        <v>0</v>
      </c>
      <c r="P457" s="168">
        <v>0</v>
      </c>
      <c r="Q457" s="195">
        <v>33400</v>
      </c>
      <c r="R457" s="163">
        <v>2019</v>
      </c>
    </row>
    <row r="458" spans="1:18" x14ac:dyDescent="0.2">
      <c r="A458" s="163">
        <f t="shared" si="15"/>
        <v>23</v>
      </c>
      <c r="B458" s="166" t="s">
        <v>1550</v>
      </c>
      <c r="C458" s="165">
        <v>1959</v>
      </c>
      <c r="D458" s="163"/>
      <c r="E458" s="166" t="s">
        <v>54</v>
      </c>
      <c r="F458" s="163">
        <v>2</v>
      </c>
      <c r="G458" s="165">
        <v>1</v>
      </c>
      <c r="H458" s="163">
        <v>319.8</v>
      </c>
      <c r="I458" s="163"/>
      <c r="J458" s="163"/>
      <c r="K458" s="163">
        <v>317.5</v>
      </c>
      <c r="L458" s="163">
        <v>242.9</v>
      </c>
      <c r="M458" s="163">
        <v>11</v>
      </c>
      <c r="N458" s="194">
        <v>20700</v>
      </c>
      <c r="O458" s="168">
        <v>0</v>
      </c>
      <c r="P458" s="168">
        <v>0</v>
      </c>
      <c r="Q458" s="195">
        <v>20700</v>
      </c>
      <c r="R458" s="163">
        <v>2019</v>
      </c>
    </row>
    <row r="459" spans="1:18" x14ac:dyDescent="0.2">
      <c r="A459" s="163">
        <f t="shared" si="15"/>
        <v>24</v>
      </c>
      <c r="B459" s="166" t="s">
        <v>1551</v>
      </c>
      <c r="C459" s="165">
        <v>1960</v>
      </c>
      <c r="D459" s="163"/>
      <c r="E459" s="166" t="s">
        <v>54</v>
      </c>
      <c r="F459" s="163">
        <v>2</v>
      </c>
      <c r="G459" s="165">
        <v>1</v>
      </c>
      <c r="H459" s="163">
        <v>308.89999999999998</v>
      </c>
      <c r="I459" s="163"/>
      <c r="J459" s="163"/>
      <c r="K459" s="163">
        <v>307.7</v>
      </c>
      <c r="L459" s="163">
        <v>235.8</v>
      </c>
      <c r="M459" s="163">
        <v>14</v>
      </c>
      <c r="N459" s="194">
        <v>20000</v>
      </c>
      <c r="O459" s="168">
        <v>0</v>
      </c>
      <c r="P459" s="168">
        <v>0</v>
      </c>
      <c r="Q459" s="195">
        <v>20000</v>
      </c>
      <c r="R459" s="163">
        <v>2019</v>
      </c>
    </row>
    <row r="460" spans="1:18" x14ac:dyDescent="0.2">
      <c r="A460" s="163">
        <f t="shared" si="15"/>
        <v>25</v>
      </c>
      <c r="B460" s="166" t="s">
        <v>1552</v>
      </c>
      <c r="C460" s="165">
        <v>1958</v>
      </c>
      <c r="D460" s="163"/>
      <c r="E460" s="166" t="s">
        <v>54</v>
      </c>
      <c r="F460" s="163">
        <v>2</v>
      </c>
      <c r="G460" s="165">
        <v>1</v>
      </c>
      <c r="H460" s="163">
        <v>380.1</v>
      </c>
      <c r="I460" s="163"/>
      <c r="J460" s="163"/>
      <c r="K460" s="163">
        <v>367.8</v>
      </c>
      <c r="L460" s="163">
        <v>187.2</v>
      </c>
      <c r="M460" s="163">
        <v>13</v>
      </c>
      <c r="N460" s="194">
        <v>24600</v>
      </c>
      <c r="O460" s="168">
        <v>0</v>
      </c>
      <c r="P460" s="168">
        <v>0</v>
      </c>
      <c r="Q460" s="195">
        <v>24600</v>
      </c>
      <c r="R460" s="163">
        <v>2019</v>
      </c>
    </row>
    <row r="461" spans="1:18" x14ac:dyDescent="0.2">
      <c r="A461" s="163">
        <f t="shared" si="15"/>
        <v>26</v>
      </c>
      <c r="B461" s="166" t="s">
        <v>1553</v>
      </c>
      <c r="C461" s="165">
        <v>1958</v>
      </c>
      <c r="D461" s="163"/>
      <c r="E461" s="166" t="s">
        <v>54</v>
      </c>
      <c r="F461" s="163">
        <v>2</v>
      </c>
      <c r="G461" s="165">
        <v>1</v>
      </c>
      <c r="H461" s="163">
        <v>388.1</v>
      </c>
      <c r="I461" s="163"/>
      <c r="J461" s="163"/>
      <c r="K461" s="163">
        <v>401.7</v>
      </c>
      <c r="L461" s="163">
        <v>252.3</v>
      </c>
      <c r="M461" s="163">
        <v>14</v>
      </c>
      <c r="N461" s="194">
        <v>25120</v>
      </c>
      <c r="O461" s="168">
        <v>0</v>
      </c>
      <c r="P461" s="168">
        <v>0</v>
      </c>
      <c r="Q461" s="195">
        <v>25120</v>
      </c>
      <c r="R461" s="163">
        <v>2019</v>
      </c>
    </row>
    <row r="462" spans="1:18" x14ac:dyDescent="0.2">
      <c r="A462" s="163">
        <f t="shared" si="15"/>
        <v>27</v>
      </c>
      <c r="B462" s="166" t="s">
        <v>1554</v>
      </c>
      <c r="C462" s="165">
        <v>1970</v>
      </c>
      <c r="D462" s="163"/>
      <c r="E462" s="166" t="s">
        <v>54</v>
      </c>
      <c r="F462" s="163">
        <v>2</v>
      </c>
      <c r="G462" s="165">
        <v>1</v>
      </c>
      <c r="H462" s="163">
        <v>318</v>
      </c>
      <c r="I462" s="163"/>
      <c r="J462" s="163"/>
      <c r="K462" s="163">
        <v>311</v>
      </c>
      <c r="L462" s="163">
        <v>272.7</v>
      </c>
      <c r="M462" s="163">
        <v>11</v>
      </c>
      <c r="N462" s="194">
        <v>20600</v>
      </c>
      <c r="O462" s="168">
        <v>0</v>
      </c>
      <c r="P462" s="168">
        <v>0</v>
      </c>
      <c r="Q462" s="195">
        <v>20600</v>
      </c>
      <c r="R462" s="163">
        <v>2019</v>
      </c>
    </row>
    <row r="463" spans="1:18" x14ac:dyDescent="0.2">
      <c r="A463" s="163">
        <f t="shared" si="15"/>
        <v>28</v>
      </c>
      <c r="B463" s="166" t="s">
        <v>1555</v>
      </c>
      <c r="C463" s="165">
        <v>1960</v>
      </c>
      <c r="D463" s="163"/>
      <c r="E463" s="166" t="s">
        <v>54</v>
      </c>
      <c r="F463" s="163">
        <v>2</v>
      </c>
      <c r="G463" s="165">
        <v>1</v>
      </c>
      <c r="H463" s="163">
        <v>320.60000000000002</v>
      </c>
      <c r="I463" s="163"/>
      <c r="J463" s="163"/>
      <c r="K463" s="163">
        <v>320.60000000000002</v>
      </c>
      <c r="L463" s="163">
        <v>246.6</v>
      </c>
      <c r="M463" s="163">
        <v>14</v>
      </c>
      <c r="N463" s="194">
        <v>20750</v>
      </c>
      <c r="O463" s="168">
        <v>0</v>
      </c>
      <c r="P463" s="168">
        <v>0</v>
      </c>
      <c r="Q463" s="195">
        <v>20750</v>
      </c>
      <c r="R463" s="163">
        <v>2019</v>
      </c>
    </row>
    <row r="464" spans="1:18" x14ac:dyDescent="0.2">
      <c r="A464" s="163">
        <f t="shared" si="15"/>
        <v>29</v>
      </c>
      <c r="B464" s="166" t="s">
        <v>1556</v>
      </c>
      <c r="C464" s="165">
        <v>1958</v>
      </c>
      <c r="D464" s="163"/>
      <c r="E464" s="166" t="s">
        <v>54</v>
      </c>
      <c r="F464" s="163">
        <v>2</v>
      </c>
      <c r="G464" s="165">
        <v>1</v>
      </c>
      <c r="H464" s="163">
        <v>321.5</v>
      </c>
      <c r="I464" s="163"/>
      <c r="J464" s="163"/>
      <c r="K464" s="163">
        <v>321.5</v>
      </c>
      <c r="L464" s="163">
        <v>273.5</v>
      </c>
      <c r="M464" s="163">
        <v>10</v>
      </c>
      <c r="N464" s="194">
        <v>20800</v>
      </c>
      <c r="O464" s="168">
        <v>0</v>
      </c>
      <c r="P464" s="168">
        <v>0</v>
      </c>
      <c r="Q464" s="195">
        <v>20800</v>
      </c>
      <c r="R464" s="163">
        <v>2019</v>
      </c>
    </row>
    <row r="465" spans="1:18" x14ac:dyDescent="0.2">
      <c r="A465" s="163">
        <f t="shared" si="15"/>
        <v>30</v>
      </c>
      <c r="B465" s="166" t="s">
        <v>1557</v>
      </c>
      <c r="C465" s="165">
        <v>1967</v>
      </c>
      <c r="D465" s="163"/>
      <c r="E465" s="166" t="s">
        <v>54</v>
      </c>
      <c r="F465" s="163">
        <v>2</v>
      </c>
      <c r="G465" s="165">
        <v>1</v>
      </c>
      <c r="H465" s="163">
        <v>321.39999999999998</v>
      </c>
      <c r="I465" s="163"/>
      <c r="J465" s="163"/>
      <c r="K465" s="163">
        <v>321.39999999999998</v>
      </c>
      <c r="L465" s="163">
        <v>234.9</v>
      </c>
      <c r="M465" s="163">
        <v>11</v>
      </c>
      <c r="N465" s="194">
        <v>20800</v>
      </c>
      <c r="O465" s="168">
        <v>0</v>
      </c>
      <c r="P465" s="168">
        <v>0</v>
      </c>
      <c r="Q465" s="195">
        <v>20800</v>
      </c>
      <c r="R465" s="163">
        <v>2019</v>
      </c>
    </row>
    <row r="466" spans="1:18" x14ac:dyDescent="0.2">
      <c r="A466" s="163">
        <f t="shared" si="15"/>
        <v>31</v>
      </c>
      <c r="B466" s="166" t="s">
        <v>1558</v>
      </c>
      <c r="C466" s="165">
        <v>1959</v>
      </c>
      <c r="D466" s="163"/>
      <c r="E466" s="166" t="s">
        <v>54</v>
      </c>
      <c r="F466" s="163">
        <v>2</v>
      </c>
      <c r="G466" s="165">
        <v>1</v>
      </c>
      <c r="H466" s="163">
        <v>374.5</v>
      </c>
      <c r="I466" s="163"/>
      <c r="J466" s="163"/>
      <c r="K466" s="163">
        <v>319.60000000000002</v>
      </c>
      <c r="L466" s="163">
        <v>155.19999999999999</v>
      </c>
      <c r="M466" s="163">
        <v>12</v>
      </c>
      <c r="N466" s="194">
        <v>24250</v>
      </c>
      <c r="O466" s="168">
        <v>0</v>
      </c>
      <c r="P466" s="168">
        <v>0</v>
      </c>
      <c r="Q466" s="195">
        <v>24250</v>
      </c>
      <c r="R466" s="163">
        <v>2019</v>
      </c>
    </row>
    <row r="467" spans="1:18" x14ac:dyDescent="0.2">
      <c r="A467" s="163">
        <f t="shared" si="15"/>
        <v>32</v>
      </c>
      <c r="B467" s="166" t="s">
        <v>1559</v>
      </c>
      <c r="C467" s="165">
        <v>1958</v>
      </c>
      <c r="D467" s="163"/>
      <c r="E467" s="166" t="s">
        <v>54</v>
      </c>
      <c r="F467" s="163">
        <v>2</v>
      </c>
      <c r="G467" s="165">
        <v>1</v>
      </c>
      <c r="H467" s="163">
        <v>401.8</v>
      </c>
      <c r="I467" s="163"/>
      <c r="J467" s="163"/>
      <c r="K467" s="163">
        <v>365.9</v>
      </c>
      <c r="L467" s="163">
        <v>182.8</v>
      </c>
      <c r="M467" s="163">
        <v>12</v>
      </c>
      <c r="N467" s="194">
        <v>26000</v>
      </c>
      <c r="O467" s="168">
        <v>0</v>
      </c>
      <c r="P467" s="168">
        <v>0</v>
      </c>
      <c r="Q467" s="195">
        <v>26000</v>
      </c>
      <c r="R467" s="163">
        <v>2019</v>
      </c>
    </row>
    <row r="468" spans="1:18" x14ac:dyDescent="0.2">
      <c r="A468" s="163">
        <f t="shared" si="15"/>
        <v>33</v>
      </c>
      <c r="B468" s="166" t="s">
        <v>1560</v>
      </c>
      <c r="C468" s="165">
        <v>1959</v>
      </c>
      <c r="D468" s="163"/>
      <c r="E468" s="166" t="s">
        <v>54</v>
      </c>
      <c r="F468" s="163">
        <v>2</v>
      </c>
      <c r="G468" s="165">
        <v>1</v>
      </c>
      <c r="H468" s="163">
        <v>308.7</v>
      </c>
      <c r="I468" s="163"/>
      <c r="J468" s="163"/>
      <c r="K468" s="163">
        <v>308.7</v>
      </c>
      <c r="L468" s="163">
        <v>234.1</v>
      </c>
      <c r="M468" s="163">
        <v>8</v>
      </c>
      <c r="N468" s="194">
        <v>20000</v>
      </c>
      <c r="O468" s="168">
        <v>0</v>
      </c>
      <c r="P468" s="168">
        <v>0</v>
      </c>
      <c r="Q468" s="195">
        <v>20000</v>
      </c>
      <c r="R468" s="163">
        <v>2019</v>
      </c>
    </row>
    <row r="469" spans="1:18" x14ac:dyDescent="0.2">
      <c r="A469" s="163">
        <f t="shared" ref="A469:A500" si="16">A468+1</f>
        <v>34</v>
      </c>
      <c r="B469" s="166" t="s">
        <v>1561</v>
      </c>
      <c r="C469" s="165">
        <v>1958</v>
      </c>
      <c r="D469" s="163"/>
      <c r="E469" s="166" t="s">
        <v>54</v>
      </c>
      <c r="F469" s="163">
        <v>2</v>
      </c>
      <c r="G469" s="165">
        <v>1</v>
      </c>
      <c r="H469" s="163">
        <v>390.6</v>
      </c>
      <c r="I469" s="163"/>
      <c r="J469" s="163"/>
      <c r="K469" s="163">
        <v>388.2</v>
      </c>
      <c r="L469" s="163">
        <v>284.5</v>
      </c>
      <c r="M469" s="163">
        <v>11</v>
      </c>
      <c r="N469" s="194">
        <v>25280</v>
      </c>
      <c r="O469" s="168">
        <v>0</v>
      </c>
      <c r="P469" s="168">
        <v>0</v>
      </c>
      <c r="Q469" s="195">
        <v>25280</v>
      </c>
      <c r="R469" s="163">
        <v>2019</v>
      </c>
    </row>
    <row r="470" spans="1:18" x14ac:dyDescent="0.2">
      <c r="A470" s="163">
        <f t="shared" si="16"/>
        <v>35</v>
      </c>
      <c r="B470" s="166" t="s">
        <v>1562</v>
      </c>
      <c r="C470" s="165">
        <v>1957</v>
      </c>
      <c r="D470" s="163"/>
      <c r="E470" s="166" t="s">
        <v>54</v>
      </c>
      <c r="F470" s="163">
        <v>2</v>
      </c>
      <c r="G470" s="165">
        <v>1</v>
      </c>
      <c r="H470" s="163">
        <v>392.4</v>
      </c>
      <c r="I470" s="163"/>
      <c r="J470" s="163"/>
      <c r="K470" s="163">
        <v>383.5</v>
      </c>
      <c r="L470" s="163">
        <v>279.8</v>
      </c>
      <c r="M470" s="163">
        <v>10</v>
      </c>
      <c r="N470" s="194">
        <v>25400</v>
      </c>
      <c r="O470" s="168">
        <v>0</v>
      </c>
      <c r="P470" s="168">
        <v>0</v>
      </c>
      <c r="Q470" s="195">
        <v>25400</v>
      </c>
      <c r="R470" s="163">
        <v>2019</v>
      </c>
    </row>
    <row r="471" spans="1:18" x14ac:dyDescent="0.2">
      <c r="A471" s="163">
        <f t="shared" si="16"/>
        <v>36</v>
      </c>
      <c r="B471" s="166" t="s">
        <v>1563</v>
      </c>
      <c r="C471" s="165">
        <v>1958</v>
      </c>
      <c r="D471" s="163"/>
      <c r="E471" s="166" t="s">
        <v>54</v>
      </c>
      <c r="F471" s="163">
        <v>2</v>
      </c>
      <c r="G471" s="165">
        <v>1</v>
      </c>
      <c r="H471" s="163">
        <v>374.5</v>
      </c>
      <c r="I471" s="163"/>
      <c r="J471" s="163"/>
      <c r="K471" s="163">
        <v>333.1</v>
      </c>
      <c r="L471" s="163">
        <v>247.2</v>
      </c>
      <c r="M471" s="163">
        <v>15</v>
      </c>
      <c r="N471" s="194">
        <v>24250</v>
      </c>
      <c r="O471" s="168">
        <v>0</v>
      </c>
      <c r="P471" s="168">
        <v>0</v>
      </c>
      <c r="Q471" s="195">
        <v>24250</v>
      </c>
      <c r="R471" s="163">
        <v>2019</v>
      </c>
    </row>
    <row r="472" spans="1:18" x14ac:dyDescent="0.2">
      <c r="A472" s="163">
        <f t="shared" si="16"/>
        <v>37</v>
      </c>
      <c r="B472" s="166" t="s">
        <v>1564</v>
      </c>
      <c r="C472" s="165">
        <v>1957</v>
      </c>
      <c r="D472" s="163"/>
      <c r="E472" s="166" t="s">
        <v>54</v>
      </c>
      <c r="F472" s="163">
        <v>2</v>
      </c>
      <c r="G472" s="165">
        <v>1</v>
      </c>
      <c r="H472" s="163">
        <v>374.5</v>
      </c>
      <c r="I472" s="163"/>
      <c r="J472" s="163"/>
      <c r="K472" s="163">
        <v>374.5</v>
      </c>
      <c r="L472" s="163">
        <v>340.5</v>
      </c>
      <c r="M472" s="163">
        <v>9</v>
      </c>
      <c r="N472" s="194">
        <v>24250</v>
      </c>
      <c r="O472" s="168">
        <v>0</v>
      </c>
      <c r="P472" s="168">
        <v>0</v>
      </c>
      <c r="Q472" s="195">
        <v>24250</v>
      </c>
      <c r="R472" s="163">
        <v>2019</v>
      </c>
    </row>
    <row r="473" spans="1:18" x14ac:dyDescent="0.2">
      <c r="A473" s="163">
        <f t="shared" si="16"/>
        <v>38</v>
      </c>
      <c r="B473" s="166" t="s">
        <v>1565</v>
      </c>
      <c r="C473" s="165">
        <v>1958</v>
      </c>
      <c r="D473" s="163"/>
      <c r="E473" s="166" t="s">
        <v>54</v>
      </c>
      <c r="F473" s="163">
        <v>2</v>
      </c>
      <c r="G473" s="165">
        <v>1</v>
      </c>
      <c r="H473" s="163">
        <v>401.8</v>
      </c>
      <c r="I473" s="163"/>
      <c r="J473" s="163"/>
      <c r="K473" s="163">
        <v>324.77</v>
      </c>
      <c r="L473" s="163"/>
      <c r="M473" s="163">
        <v>12</v>
      </c>
      <c r="N473" s="194">
        <v>26000</v>
      </c>
      <c r="O473" s="168">
        <v>0</v>
      </c>
      <c r="P473" s="168">
        <v>0</v>
      </c>
      <c r="Q473" s="195">
        <v>26000</v>
      </c>
      <c r="R473" s="163">
        <v>2019</v>
      </c>
    </row>
    <row r="474" spans="1:18" x14ac:dyDescent="0.2">
      <c r="A474" s="163">
        <f t="shared" si="16"/>
        <v>39</v>
      </c>
      <c r="B474" s="166" t="s">
        <v>1566</v>
      </c>
      <c r="C474" s="165">
        <v>1958</v>
      </c>
      <c r="D474" s="163"/>
      <c r="E474" s="166" t="s">
        <v>54</v>
      </c>
      <c r="F474" s="163">
        <v>2</v>
      </c>
      <c r="G474" s="165">
        <v>1</v>
      </c>
      <c r="H474" s="163">
        <v>308.7</v>
      </c>
      <c r="I474" s="163"/>
      <c r="J474" s="163"/>
      <c r="K474" s="163">
        <v>308.7</v>
      </c>
      <c r="L474" s="163">
        <v>193.2</v>
      </c>
      <c r="M474" s="163">
        <v>12</v>
      </c>
      <c r="N474" s="194">
        <v>20000</v>
      </c>
      <c r="O474" s="168">
        <v>0</v>
      </c>
      <c r="P474" s="168">
        <v>0</v>
      </c>
      <c r="Q474" s="195">
        <v>20000</v>
      </c>
      <c r="R474" s="163">
        <v>2019</v>
      </c>
    </row>
    <row r="475" spans="1:18" x14ac:dyDescent="0.2">
      <c r="A475" s="163">
        <f t="shared" si="16"/>
        <v>40</v>
      </c>
      <c r="B475" s="166" t="s">
        <v>1567</v>
      </c>
      <c r="C475" s="165">
        <v>1961</v>
      </c>
      <c r="D475" s="163"/>
      <c r="E475" s="166" t="s">
        <v>54</v>
      </c>
      <c r="F475" s="163">
        <v>2</v>
      </c>
      <c r="G475" s="165">
        <v>1</v>
      </c>
      <c r="H475" s="163">
        <v>312</v>
      </c>
      <c r="I475" s="163"/>
      <c r="J475" s="163"/>
      <c r="K475" s="163">
        <v>312</v>
      </c>
      <c r="L475" s="163">
        <v>74.099999999999994</v>
      </c>
      <c r="M475" s="163">
        <v>15</v>
      </c>
      <c r="N475" s="194">
        <v>20200</v>
      </c>
      <c r="O475" s="168">
        <v>0</v>
      </c>
      <c r="P475" s="168">
        <v>0</v>
      </c>
      <c r="Q475" s="195">
        <v>20200</v>
      </c>
      <c r="R475" s="163">
        <v>2019</v>
      </c>
    </row>
    <row r="476" spans="1:18" x14ac:dyDescent="0.2">
      <c r="A476" s="163">
        <f t="shared" si="16"/>
        <v>41</v>
      </c>
      <c r="B476" s="166" t="s">
        <v>1568</v>
      </c>
      <c r="C476" s="165">
        <v>1961</v>
      </c>
      <c r="D476" s="163"/>
      <c r="E476" s="166" t="s">
        <v>54</v>
      </c>
      <c r="F476" s="163">
        <v>2</v>
      </c>
      <c r="G476" s="165">
        <v>1</v>
      </c>
      <c r="H476" s="163">
        <v>317.39999999999998</v>
      </c>
      <c r="I476" s="163"/>
      <c r="J476" s="163"/>
      <c r="K476" s="163">
        <v>317.39999999999998</v>
      </c>
      <c r="L476" s="163">
        <v>158.6</v>
      </c>
      <c r="M476" s="163">
        <v>12</v>
      </c>
      <c r="N476" s="194">
        <v>20550</v>
      </c>
      <c r="O476" s="168">
        <v>0</v>
      </c>
      <c r="P476" s="168">
        <v>0</v>
      </c>
      <c r="Q476" s="195">
        <v>20550</v>
      </c>
      <c r="R476" s="163">
        <v>2019</v>
      </c>
    </row>
    <row r="477" spans="1:18" x14ac:dyDescent="0.2">
      <c r="A477" s="163">
        <f t="shared" si="16"/>
        <v>42</v>
      </c>
      <c r="B477" s="166" t="s">
        <v>1569</v>
      </c>
      <c r="C477" s="165">
        <v>1962</v>
      </c>
      <c r="D477" s="163"/>
      <c r="E477" s="166" t="s">
        <v>54</v>
      </c>
      <c r="F477" s="163">
        <v>2</v>
      </c>
      <c r="G477" s="165">
        <v>1</v>
      </c>
      <c r="H477" s="163">
        <v>333</v>
      </c>
      <c r="I477" s="163"/>
      <c r="J477" s="163"/>
      <c r="K477" s="163">
        <v>333</v>
      </c>
      <c r="L477" s="163">
        <v>195</v>
      </c>
      <c r="M477" s="163">
        <v>11</v>
      </c>
      <c r="N477" s="194">
        <v>21550</v>
      </c>
      <c r="O477" s="168">
        <v>0</v>
      </c>
      <c r="P477" s="168">
        <v>0</v>
      </c>
      <c r="Q477" s="195">
        <v>21550</v>
      </c>
      <c r="R477" s="163">
        <v>2019</v>
      </c>
    </row>
    <row r="478" spans="1:18" x14ac:dyDescent="0.2">
      <c r="A478" s="163">
        <f t="shared" si="16"/>
        <v>43</v>
      </c>
      <c r="B478" s="166" t="s">
        <v>1570</v>
      </c>
      <c r="C478" s="165">
        <v>1959</v>
      </c>
      <c r="D478" s="163"/>
      <c r="E478" s="166" t="s">
        <v>54</v>
      </c>
      <c r="F478" s="163">
        <v>2</v>
      </c>
      <c r="G478" s="165">
        <v>1</v>
      </c>
      <c r="H478" s="163">
        <v>328.1</v>
      </c>
      <c r="I478" s="163"/>
      <c r="J478" s="163"/>
      <c r="K478" s="163">
        <v>328.1</v>
      </c>
      <c r="L478" s="163">
        <v>239.7</v>
      </c>
      <c r="M478" s="163">
        <v>10</v>
      </c>
      <c r="N478" s="194">
        <v>21250</v>
      </c>
      <c r="O478" s="168">
        <v>0</v>
      </c>
      <c r="P478" s="168">
        <v>0</v>
      </c>
      <c r="Q478" s="195">
        <v>21250</v>
      </c>
      <c r="R478" s="163">
        <v>2019</v>
      </c>
    </row>
    <row r="479" spans="1:18" x14ac:dyDescent="0.2">
      <c r="A479" s="163">
        <f t="shared" si="16"/>
        <v>44</v>
      </c>
      <c r="B479" s="166" t="s">
        <v>1571</v>
      </c>
      <c r="C479" s="165">
        <v>1961</v>
      </c>
      <c r="D479" s="163"/>
      <c r="E479" s="166" t="s">
        <v>54</v>
      </c>
      <c r="F479" s="163">
        <v>2</v>
      </c>
      <c r="G479" s="165">
        <v>2</v>
      </c>
      <c r="H479" s="163">
        <v>316</v>
      </c>
      <c r="I479" s="163"/>
      <c r="J479" s="163"/>
      <c r="K479" s="163">
        <v>314.2</v>
      </c>
      <c r="L479" s="163">
        <v>204.2</v>
      </c>
      <c r="M479" s="163">
        <v>11</v>
      </c>
      <c r="N479" s="194">
        <v>20450</v>
      </c>
      <c r="O479" s="168">
        <v>0</v>
      </c>
      <c r="P479" s="168">
        <v>0</v>
      </c>
      <c r="Q479" s="195">
        <v>20450</v>
      </c>
      <c r="R479" s="163">
        <v>2019</v>
      </c>
    </row>
    <row r="480" spans="1:18" x14ac:dyDescent="0.2">
      <c r="A480" s="163">
        <f t="shared" si="16"/>
        <v>45</v>
      </c>
      <c r="B480" s="166" t="s">
        <v>1572</v>
      </c>
      <c r="C480" s="165">
        <v>1961</v>
      </c>
      <c r="D480" s="163"/>
      <c r="E480" s="166" t="s">
        <v>54</v>
      </c>
      <c r="F480" s="163">
        <v>2</v>
      </c>
      <c r="G480" s="165">
        <v>1</v>
      </c>
      <c r="H480" s="163">
        <v>334.4</v>
      </c>
      <c r="I480" s="163"/>
      <c r="J480" s="163"/>
      <c r="K480" s="163">
        <v>284.85000000000002</v>
      </c>
      <c r="L480" s="163">
        <v>151.65</v>
      </c>
      <c r="M480" s="163">
        <v>14</v>
      </c>
      <c r="N480" s="194">
        <v>21650</v>
      </c>
      <c r="O480" s="168">
        <v>0</v>
      </c>
      <c r="P480" s="168">
        <v>0</v>
      </c>
      <c r="Q480" s="195">
        <v>21650</v>
      </c>
      <c r="R480" s="163">
        <v>2019</v>
      </c>
    </row>
    <row r="481" spans="1:18" x14ac:dyDescent="0.2">
      <c r="A481" s="163">
        <f t="shared" si="16"/>
        <v>46</v>
      </c>
      <c r="B481" s="166" t="s">
        <v>1573</v>
      </c>
      <c r="C481" s="165">
        <v>1961</v>
      </c>
      <c r="D481" s="163"/>
      <c r="E481" s="166" t="s">
        <v>54</v>
      </c>
      <c r="F481" s="163">
        <v>2</v>
      </c>
      <c r="G481" s="165">
        <v>1</v>
      </c>
      <c r="H481" s="163">
        <v>330.4</v>
      </c>
      <c r="I481" s="163"/>
      <c r="J481" s="163"/>
      <c r="K481" s="163">
        <v>314.2</v>
      </c>
      <c r="L481" s="163">
        <v>202.9</v>
      </c>
      <c r="M481" s="163">
        <v>11</v>
      </c>
      <c r="N481" s="194">
        <v>21380</v>
      </c>
      <c r="O481" s="168">
        <v>0</v>
      </c>
      <c r="P481" s="168">
        <v>0</v>
      </c>
      <c r="Q481" s="195">
        <v>21380</v>
      </c>
      <c r="R481" s="163">
        <v>2019</v>
      </c>
    </row>
    <row r="482" spans="1:18" x14ac:dyDescent="0.2">
      <c r="A482" s="163">
        <f t="shared" si="16"/>
        <v>47</v>
      </c>
      <c r="B482" s="218" t="s">
        <v>1574</v>
      </c>
      <c r="C482" s="165">
        <v>1966</v>
      </c>
      <c r="D482" s="163"/>
      <c r="E482" s="166" t="s">
        <v>54</v>
      </c>
      <c r="F482" s="163">
        <v>2</v>
      </c>
      <c r="G482" s="165">
        <v>1</v>
      </c>
      <c r="H482" s="163">
        <v>318.7</v>
      </c>
      <c r="I482" s="163"/>
      <c r="J482" s="163"/>
      <c r="K482" s="163">
        <v>318.7</v>
      </c>
      <c r="L482" s="163">
        <v>244.9</v>
      </c>
      <c r="M482" s="163">
        <v>11</v>
      </c>
      <c r="N482" s="194">
        <v>20630</v>
      </c>
      <c r="O482" s="168">
        <v>0</v>
      </c>
      <c r="P482" s="168">
        <v>0</v>
      </c>
      <c r="Q482" s="195">
        <v>20630</v>
      </c>
      <c r="R482" s="163">
        <v>2019</v>
      </c>
    </row>
    <row r="483" spans="1:18" x14ac:dyDescent="0.2">
      <c r="A483" s="163">
        <f t="shared" si="16"/>
        <v>48</v>
      </c>
      <c r="B483" s="218" t="s">
        <v>1575</v>
      </c>
      <c r="C483" s="165">
        <v>1962</v>
      </c>
      <c r="D483" s="163"/>
      <c r="E483" s="166" t="s">
        <v>54</v>
      </c>
      <c r="F483" s="163">
        <v>2</v>
      </c>
      <c r="G483" s="165">
        <v>1</v>
      </c>
      <c r="H483" s="163">
        <v>323.89999999999998</v>
      </c>
      <c r="I483" s="163"/>
      <c r="J483" s="163"/>
      <c r="K483" s="163">
        <v>323.89999999999998</v>
      </c>
      <c r="L483" s="163">
        <v>323.89999999999998</v>
      </c>
      <c r="M483" s="163">
        <v>8</v>
      </c>
      <c r="N483" s="194">
        <v>21000</v>
      </c>
      <c r="O483" s="168">
        <v>0</v>
      </c>
      <c r="P483" s="168">
        <v>0</v>
      </c>
      <c r="Q483" s="195">
        <v>21000</v>
      </c>
      <c r="R483" s="163">
        <v>2019</v>
      </c>
    </row>
    <row r="484" spans="1:18" x14ac:dyDescent="0.2">
      <c r="A484" s="163">
        <f t="shared" si="16"/>
        <v>49</v>
      </c>
      <c r="B484" s="218" t="s">
        <v>1576</v>
      </c>
      <c r="C484" s="165">
        <v>1970</v>
      </c>
      <c r="D484" s="163"/>
      <c r="E484" s="166" t="s">
        <v>54</v>
      </c>
      <c r="F484" s="163">
        <v>2</v>
      </c>
      <c r="G484" s="165">
        <v>3</v>
      </c>
      <c r="H484" s="163">
        <v>494.4</v>
      </c>
      <c r="I484" s="163"/>
      <c r="J484" s="163"/>
      <c r="K484" s="163">
        <v>494.4</v>
      </c>
      <c r="L484" s="163">
        <v>267.39999999999998</v>
      </c>
      <c r="M484" s="163">
        <v>18</v>
      </c>
      <c r="N484" s="194">
        <v>32000</v>
      </c>
      <c r="O484" s="168">
        <v>0</v>
      </c>
      <c r="P484" s="168">
        <v>0</v>
      </c>
      <c r="Q484" s="195">
        <v>32000</v>
      </c>
      <c r="R484" s="163">
        <v>2019</v>
      </c>
    </row>
    <row r="485" spans="1:18" x14ac:dyDescent="0.2">
      <c r="A485" s="163">
        <f t="shared" si="16"/>
        <v>50</v>
      </c>
      <c r="B485" s="218" t="s">
        <v>1577</v>
      </c>
      <c r="C485" s="165">
        <v>1970</v>
      </c>
      <c r="D485" s="163"/>
      <c r="E485" s="166" t="s">
        <v>54</v>
      </c>
      <c r="F485" s="163">
        <v>2</v>
      </c>
      <c r="G485" s="165">
        <v>3</v>
      </c>
      <c r="H485" s="163">
        <v>501.7</v>
      </c>
      <c r="I485" s="163"/>
      <c r="J485" s="163"/>
      <c r="K485" s="163">
        <v>499.8</v>
      </c>
      <c r="L485" s="163">
        <v>409.2</v>
      </c>
      <c r="M485" s="163">
        <v>15</v>
      </c>
      <c r="N485" s="194">
        <v>32470</v>
      </c>
      <c r="O485" s="168">
        <v>0</v>
      </c>
      <c r="P485" s="168">
        <v>0</v>
      </c>
      <c r="Q485" s="195">
        <v>32470</v>
      </c>
      <c r="R485" s="163">
        <v>2019</v>
      </c>
    </row>
    <row r="486" spans="1:18" x14ac:dyDescent="0.2">
      <c r="A486" s="163">
        <f t="shared" si="16"/>
        <v>51</v>
      </c>
      <c r="B486" s="218" t="s">
        <v>1578</v>
      </c>
      <c r="C486" s="165">
        <v>1952</v>
      </c>
      <c r="D486" s="163"/>
      <c r="E486" s="166" t="s">
        <v>54</v>
      </c>
      <c r="F486" s="163">
        <v>2</v>
      </c>
      <c r="G486" s="165">
        <v>2</v>
      </c>
      <c r="H486" s="163">
        <v>246.7</v>
      </c>
      <c r="I486" s="163"/>
      <c r="J486" s="163"/>
      <c r="K486" s="163">
        <v>245</v>
      </c>
      <c r="L486" s="163">
        <v>116.8</v>
      </c>
      <c r="M486" s="163">
        <v>11</v>
      </c>
      <c r="N486" s="194">
        <v>16000</v>
      </c>
      <c r="O486" s="168">
        <v>0</v>
      </c>
      <c r="P486" s="168">
        <v>0</v>
      </c>
      <c r="Q486" s="195">
        <v>16000</v>
      </c>
      <c r="R486" s="163">
        <v>2019</v>
      </c>
    </row>
    <row r="487" spans="1:18" x14ac:dyDescent="0.2">
      <c r="A487" s="163">
        <f t="shared" si="16"/>
        <v>52</v>
      </c>
      <c r="B487" s="218" t="s">
        <v>1579</v>
      </c>
      <c r="C487" s="165">
        <v>1959</v>
      </c>
      <c r="D487" s="163"/>
      <c r="E487" s="166" t="s">
        <v>54</v>
      </c>
      <c r="F487" s="163">
        <v>2</v>
      </c>
      <c r="G487" s="165">
        <v>2</v>
      </c>
      <c r="H487" s="163">
        <v>249</v>
      </c>
      <c r="I487" s="163"/>
      <c r="J487" s="163"/>
      <c r="K487" s="163">
        <v>246.6</v>
      </c>
      <c r="L487" s="163">
        <v>151</v>
      </c>
      <c r="M487" s="163">
        <v>13</v>
      </c>
      <c r="N487" s="194">
        <v>16120</v>
      </c>
      <c r="O487" s="168">
        <v>0</v>
      </c>
      <c r="P487" s="168">
        <v>0</v>
      </c>
      <c r="Q487" s="195">
        <v>16120</v>
      </c>
      <c r="R487" s="163">
        <v>2019</v>
      </c>
    </row>
    <row r="488" spans="1:18" x14ac:dyDescent="0.2">
      <c r="A488" s="163">
        <f t="shared" si="16"/>
        <v>53</v>
      </c>
      <c r="B488" s="218" t="s">
        <v>1580</v>
      </c>
      <c r="C488" s="165">
        <v>1965</v>
      </c>
      <c r="D488" s="163"/>
      <c r="E488" s="166" t="s">
        <v>54</v>
      </c>
      <c r="F488" s="163">
        <v>2</v>
      </c>
      <c r="G488" s="165">
        <v>4</v>
      </c>
      <c r="H488" s="163">
        <v>967.1</v>
      </c>
      <c r="I488" s="163"/>
      <c r="J488" s="163"/>
      <c r="K488" s="163">
        <v>967.1</v>
      </c>
      <c r="L488" s="163">
        <v>730.9</v>
      </c>
      <c r="M488" s="163">
        <v>34</v>
      </c>
      <c r="N488" s="194">
        <v>62600</v>
      </c>
      <c r="O488" s="168">
        <v>0</v>
      </c>
      <c r="P488" s="168">
        <v>0</v>
      </c>
      <c r="Q488" s="195">
        <v>62600</v>
      </c>
      <c r="R488" s="163">
        <v>2019</v>
      </c>
    </row>
    <row r="489" spans="1:18" x14ac:dyDescent="0.2">
      <c r="A489" s="163">
        <f t="shared" si="16"/>
        <v>54</v>
      </c>
      <c r="B489" s="218" t="s">
        <v>1581</v>
      </c>
      <c r="C489" s="165">
        <v>1967</v>
      </c>
      <c r="D489" s="163"/>
      <c r="E489" s="166" t="s">
        <v>54</v>
      </c>
      <c r="F489" s="163">
        <v>2</v>
      </c>
      <c r="G489" s="165">
        <v>4</v>
      </c>
      <c r="H489" s="163">
        <v>1032.3</v>
      </c>
      <c r="I489" s="163"/>
      <c r="J489" s="163"/>
      <c r="K489" s="163">
        <v>1032.3</v>
      </c>
      <c r="L489" s="163">
        <v>849.9</v>
      </c>
      <c r="M489" s="163">
        <v>34</v>
      </c>
      <c r="N489" s="194">
        <v>66800</v>
      </c>
      <c r="O489" s="168">
        <v>0</v>
      </c>
      <c r="P489" s="168">
        <v>0</v>
      </c>
      <c r="Q489" s="195">
        <v>66800</v>
      </c>
      <c r="R489" s="163">
        <v>2019</v>
      </c>
    </row>
    <row r="490" spans="1:18" x14ac:dyDescent="0.2">
      <c r="A490" s="163">
        <f t="shared" si="16"/>
        <v>55</v>
      </c>
      <c r="B490" s="218" t="s">
        <v>1582</v>
      </c>
      <c r="C490" s="165">
        <v>1967</v>
      </c>
      <c r="D490" s="163"/>
      <c r="E490" s="166" t="s">
        <v>54</v>
      </c>
      <c r="F490" s="163">
        <v>2</v>
      </c>
      <c r="G490" s="165">
        <v>3</v>
      </c>
      <c r="H490" s="163">
        <v>448.9</v>
      </c>
      <c r="I490" s="163"/>
      <c r="J490" s="163"/>
      <c r="K490" s="163">
        <v>448.9</v>
      </c>
      <c r="L490" s="163">
        <v>363.3</v>
      </c>
      <c r="M490" s="163">
        <v>17</v>
      </c>
      <c r="N490" s="194">
        <v>29050</v>
      </c>
      <c r="O490" s="168">
        <v>0</v>
      </c>
      <c r="P490" s="168">
        <v>0</v>
      </c>
      <c r="Q490" s="195">
        <v>29050</v>
      </c>
      <c r="R490" s="163">
        <v>2019</v>
      </c>
    </row>
    <row r="491" spans="1:18" x14ac:dyDescent="0.2">
      <c r="A491" s="163">
        <f t="shared" si="16"/>
        <v>56</v>
      </c>
      <c r="B491" s="218" t="s">
        <v>1583</v>
      </c>
      <c r="C491" s="165">
        <v>1967</v>
      </c>
      <c r="D491" s="163"/>
      <c r="E491" s="166" t="s">
        <v>54</v>
      </c>
      <c r="F491" s="163">
        <v>2</v>
      </c>
      <c r="G491" s="165">
        <v>3</v>
      </c>
      <c r="H491" s="163">
        <v>442.8</v>
      </c>
      <c r="I491" s="163"/>
      <c r="J491" s="163"/>
      <c r="K491" s="163">
        <v>442.8</v>
      </c>
      <c r="L491" s="163">
        <v>343.3</v>
      </c>
      <c r="M491" s="163">
        <v>16</v>
      </c>
      <c r="N491" s="194">
        <v>28700</v>
      </c>
      <c r="O491" s="168">
        <v>0</v>
      </c>
      <c r="P491" s="168">
        <v>0</v>
      </c>
      <c r="Q491" s="195">
        <v>28700</v>
      </c>
      <c r="R491" s="163">
        <v>2019</v>
      </c>
    </row>
    <row r="492" spans="1:18" x14ac:dyDescent="0.2">
      <c r="A492" s="163">
        <f t="shared" si="16"/>
        <v>57</v>
      </c>
      <c r="B492" s="218" t="s">
        <v>1584</v>
      </c>
      <c r="C492" s="165">
        <v>1966</v>
      </c>
      <c r="D492" s="163"/>
      <c r="E492" s="166" t="s">
        <v>54</v>
      </c>
      <c r="F492" s="163">
        <v>2</v>
      </c>
      <c r="G492" s="165">
        <v>1</v>
      </c>
      <c r="H492" s="163">
        <v>316.3</v>
      </c>
      <c r="I492" s="163"/>
      <c r="J492" s="163"/>
      <c r="K492" s="163">
        <v>316.3</v>
      </c>
      <c r="L492" s="163">
        <v>316.3</v>
      </c>
      <c r="M492" s="163">
        <v>11</v>
      </c>
      <c r="N492" s="194">
        <v>20470</v>
      </c>
      <c r="O492" s="168">
        <v>0</v>
      </c>
      <c r="P492" s="168">
        <v>0</v>
      </c>
      <c r="Q492" s="195">
        <v>20470</v>
      </c>
      <c r="R492" s="163">
        <v>2019</v>
      </c>
    </row>
    <row r="493" spans="1:18" x14ac:dyDescent="0.2">
      <c r="A493" s="163">
        <f t="shared" si="16"/>
        <v>58</v>
      </c>
      <c r="B493" s="218" t="s">
        <v>1585</v>
      </c>
      <c r="C493" s="165">
        <v>1966</v>
      </c>
      <c r="D493" s="163"/>
      <c r="E493" s="166" t="s">
        <v>54</v>
      </c>
      <c r="F493" s="163">
        <v>2</v>
      </c>
      <c r="G493" s="165">
        <v>1</v>
      </c>
      <c r="H493" s="163">
        <v>318.5</v>
      </c>
      <c r="I493" s="163"/>
      <c r="J493" s="163"/>
      <c r="K493" s="163">
        <v>318.5</v>
      </c>
      <c r="L493" s="163">
        <v>205.6</v>
      </c>
      <c r="M493" s="163">
        <v>1</v>
      </c>
      <c r="N493" s="194">
        <v>20620</v>
      </c>
      <c r="O493" s="168">
        <v>0</v>
      </c>
      <c r="P493" s="168">
        <v>0</v>
      </c>
      <c r="Q493" s="195">
        <v>20620</v>
      </c>
      <c r="R493" s="163">
        <v>2019</v>
      </c>
    </row>
    <row r="494" spans="1:18" x14ac:dyDescent="0.2">
      <c r="A494" s="163">
        <f t="shared" si="16"/>
        <v>59</v>
      </c>
      <c r="B494" s="218" t="s">
        <v>1586</v>
      </c>
      <c r="C494" s="165">
        <v>1966</v>
      </c>
      <c r="D494" s="163"/>
      <c r="E494" s="166" t="s">
        <v>54</v>
      </c>
      <c r="F494" s="163">
        <v>2</v>
      </c>
      <c r="G494" s="165">
        <v>1</v>
      </c>
      <c r="H494" s="163">
        <v>324</v>
      </c>
      <c r="I494" s="163"/>
      <c r="J494" s="163"/>
      <c r="K494" s="163">
        <v>323.8</v>
      </c>
      <c r="L494" s="163">
        <v>202.1</v>
      </c>
      <c r="M494" s="163">
        <v>12</v>
      </c>
      <c r="N494" s="194">
        <v>21000</v>
      </c>
      <c r="O494" s="168">
        <v>0</v>
      </c>
      <c r="P494" s="168">
        <v>0</v>
      </c>
      <c r="Q494" s="195">
        <v>21000</v>
      </c>
      <c r="R494" s="163">
        <v>2019</v>
      </c>
    </row>
    <row r="495" spans="1:18" x14ac:dyDescent="0.2">
      <c r="A495" s="163">
        <f t="shared" si="16"/>
        <v>60</v>
      </c>
      <c r="B495" s="218" t="s">
        <v>1587</v>
      </c>
      <c r="C495" s="165">
        <v>1966</v>
      </c>
      <c r="D495" s="163"/>
      <c r="E495" s="166" t="s">
        <v>54</v>
      </c>
      <c r="F495" s="163">
        <v>2</v>
      </c>
      <c r="G495" s="165">
        <v>1</v>
      </c>
      <c r="H495" s="163">
        <v>316.2</v>
      </c>
      <c r="I495" s="163"/>
      <c r="J495" s="163"/>
      <c r="K495" s="163">
        <v>316.2</v>
      </c>
      <c r="L495" s="163">
        <v>111.5</v>
      </c>
      <c r="M495" s="163">
        <v>14</v>
      </c>
      <c r="N495" s="194">
        <v>20470</v>
      </c>
      <c r="O495" s="168">
        <v>0</v>
      </c>
      <c r="P495" s="168">
        <v>0</v>
      </c>
      <c r="Q495" s="195">
        <v>20470</v>
      </c>
      <c r="R495" s="163">
        <v>2019</v>
      </c>
    </row>
    <row r="496" spans="1:18" x14ac:dyDescent="0.2">
      <c r="A496" s="163">
        <f t="shared" si="16"/>
        <v>61</v>
      </c>
      <c r="B496" s="218" t="s">
        <v>1588</v>
      </c>
      <c r="C496" s="165">
        <v>1966</v>
      </c>
      <c r="D496" s="163"/>
      <c r="E496" s="166" t="s">
        <v>54</v>
      </c>
      <c r="F496" s="163">
        <v>2</v>
      </c>
      <c r="G496" s="165">
        <v>1</v>
      </c>
      <c r="H496" s="163">
        <v>316</v>
      </c>
      <c r="I496" s="163"/>
      <c r="J496" s="163"/>
      <c r="K496" s="163">
        <v>316</v>
      </c>
      <c r="L496" s="163">
        <v>168.8</v>
      </c>
      <c r="M496" s="163">
        <v>12</v>
      </c>
      <c r="N496" s="194">
        <v>20450</v>
      </c>
      <c r="O496" s="168">
        <v>0</v>
      </c>
      <c r="P496" s="168">
        <v>0</v>
      </c>
      <c r="Q496" s="195">
        <v>20450</v>
      </c>
      <c r="R496" s="163">
        <v>2019</v>
      </c>
    </row>
    <row r="497" spans="1:18" x14ac:dyDescent="0.2">
      <c r="A497" s="163">
        <f t="shared" si="16"/>
        <v>62</v>
      </c>
      <c r="B497" s="218" t="s">
        <v>1589</v>
      </c>
      <c r="C497" s="165">
        <v>1969</v>
      </c>
      <c r="D497" s="163"/>
      <c r="E497" s="166" t="s">
        <v>54</v>
      </c>
      <c r="F497" s="163">
        <v>2</v>
      </c>
      <c r="G497" s="165">
        <v>1</v>
      </c>
      <c r="H497" s="163">
        <v>321.89999999999998</v>
      </c>
      <c r="I497" s="163"/>
      <c r="J497" s="163"/>
      <c r="K497" s="163">
        <v>312.10000000000002</v>
      </c>
      <c r="L497" s="163">
        <v>190.7</v>
      </c>
      <c r="M497" s="163">
        <v>13</v>
      </c>
      <c r="N497" s="194">
        <v>20850</v>
      </c>
      <c r="O497" s="168">
        <v>0</v>
      </c>
      <c r="P497" s="168">
        <v>0</v>
      </c>
      <c r="Q497" s="195">
        <v>20850</v>
      </c>
      <c r="R497" s="163">
        <v>2019</v>
      </c>
    </row>
    <row r="498" spans="1:18" x14ac:dyDescent="0.2">
      <c r="A498" s="163">
        <f t="shared" si="16"/>
        <v>63</v>
      </c>
      <c r="B498" s="218" t="s">
        <v>1590</v>
      </c>
      <c r="C498" s="165">
        <v>1970</v>
      </c>
      <c r="D498" s="163"/>
      <c r="E498" s="166" t="s">
        <v>54</v>
      </c>
      <c r="F498" s="163">
        <v>2</v>
      </c>
      <c r="G498" s="165">
        <v>1</v>
      </c>
      <c r="H498" s="163">
        <v>321.60000000000002</v>
      </c>
      <c r="I498" s="163"/>
      <c r="J498" s="163"/>
      <c r="K498" s="163">
        <v>321.60000000000002</v>
      </c>
      <c r="L498" s="163">
        <v>169.6</v>
      </c>
      <c r="M498" s="163">
        <v>12</v>
      </c>
      <c r="N498" s="194">
        <v>20800</v>
      </c>
      <c r="O498" s="168">
        <v>0</v>
      </c>
      <c r="P498" s="168">
        <v>0</v>
      </c>
      <c r="Q498" s="195">
        <v>20800</v>
      </c>
      <c r="R498" s="163">
        <v>2019</v>
      </c>
    </row>
    <row r="499" spans="1:18" x14ac:dyDescent="0.2">
      <c r="A499" s="163">
        <f t="shared" si="16"/>
        <v>64</v>
      </c>
      <c r="B499" s="218" t="s">
        <v>1591</v>
      </c>
      <c r="C499" s="165">
        <v>1963</v>
      </c>
      <c r="D499" s="163"/>
      <c r="E499" s="166" t="s">
        <v>54</v>
      </c>
      <c r="F499" s="163">
        <v>2</v>
      </c>
      <c r="G499" s="165">
        <v>1</v>
      </c>
      <c r="H499" s="163">
        <v>323.3</v>
      </c>
      <c r="I499" s="163"/>
      <c r="J499" s="163"/>
      <c r="K499" s="163">
        <v>323.3</v>
      </c>
      <c r="L499" s="163">
        <v>151.4</v>
      </c>
      <c r="M499" s="163">
        <v>11</v>
      </c>
      <c r="N499" s="194">
        <v>20950</v>
      </c>
      <c r="O499" s="168">
        <v>0</v>
      </c>
      <c r="P499" s="168">
        <v>0</v>
      </c>
      <c r="Q499" s="195">
        <v>20950</v>
      </c>
      <c r="R499" s="163">
        <v>2019</v>
      </c>
    </row>
    <row r="500" spans="1:18" ht="22.5" x14ac:dyDescent="0.2">
      <c r="A500" s="163">
        <f t="shared" si="16"/>
        <v>65</v>
      </c>
      <c r="B500" s="218" t="s">
        <v>1592</v>
      </c>
      <c r="C500" s="165">
        <v>1963</v>
      </c>
      <c r="D500" s="163"/>
      <c r="E500" s="166" t="s">
        <v>54</v>
      </c>
      <c r="F500" s="163">
        <v>2</v>
      </c>
      <c r="G500" s="165">
        <v>1</v>
      </c>
      <c r="H500" s="163">
        <v>320.7</v>
      </c>
      <c r="I500" s="163"/>
      <c r="J500" s="163"/>
      <c r="K500" s="163">
        <v>320.7</v>
      </c>
      <c r="L500" s="163">
        <v>209.5</v>
      </c>
      <c r="M500" s="163">
        <v>10</v>
      </c>
      <c r="N500" s="194">
        <v>20750</v>
      </c>
      <c r="O500" s="168">
        <v>0</v>
      </c>
      <c r="P500" s="168">
        <v>0</v>
      </c>
      <c r="Q500" s="195">
        <v>20750</v>
      </c>
      <c r="R500" s="163">
        <v>2019</v>
      </c>
    </row>
    <row r="501" spans="1:18" ht="22.5" x14ac:dyDescent="0.2">
      <c r="A501" s="163">
        <f t="shared" ref="A501:A508" si="17">A500+1</f>
        <v>66</v>
      </c>
      <c r="B501" s="218" t="s">
        <v>1593</v>
      </c>
      <c r="C501" s="165">
        <v>1958</v>
      </c>
      <c r="D501" s="163"/>
      <c r="E501" s="166" t="s">
        <v>54</v>
      </c>
      <c r="F501" s="163">
        <v>2</v>
      </c>
      <c r="G501" s="165">
        <v>1</v>
      </c>
      <c r="H501" s="163">
        <v>318.5</v>
      </c>
      <c r="I501" s="163"/>
      <c r="J501" s="163"/>
      <c r="K501" s="163">
        <v>318.5</v>
      </c>
      <c r="L501" s="163">
        <v>187.3</v>
      </c>
      <c r="M501" s="163">
        <v>13</v>
      </c>
      <c r="N501" s="194">
        <v>20600</v>
      </c>
      <c r="O501" s="168">
        <v>0</v>
      </c>
      <c r="P501" s="168">
        <v>0</v>
      </c>
      <c r="Q501" s="195">
        <v>20600</v>
      </c>
      <c r="R501" s="163">
        <v>2019</v>
      </c>
    </row>
    <row r="502" spans="1:18" ht="22.5" x14ac:dyDescent="0.2">
      <c r="A502" s="163">
        <f t="shared" si="17"/>
        <v>67</v>
      </c>
      <c r="B502" s="218" t="s">
        <v>1594</v>
      </c>
      <c r="C502" s="165">
        <v>1958</v>
      </c>
      <c r="D502" s="163"/>
      <c r="E502" s="166" t="s">
        <v>54</v>
      </c>
      <c r="F502" s="163">
        <v>2</v>
      </c>
      <c r="G502" s="165">
        <v>1</v>
      </c>
      <c r="H502" s="163">
        <v>323.8</v>
      </c>
      <c r="I502" s="163"/>
      <c r="J502" s="163"/>
      <c r="K502" s="163">
        <v>323.8</v>
      </c>
      <c r="L502" s="163">
        <v>171.8</v>
      </c>
      <c r="M502" s="163">
        <v>13</v>
      </c>
      <c r="N502" s="194">
        <v>21000</v>
      </c>
      <c r="O502" s="168">
        <v>0</v>
      </c>
      <c r="P502" s="168">
        <v>0</v>
      </c>
      <c r="Q502" s="195">
        <v>21000</v>
      </c>
      <c r="R502" s="163">
        <v>2019</v>
      </c>
    </row>
    <row r="503" spans="1:18" ht="22.5" x14ac:dyDescent="0.2">
      <c r="A503" s="163">
        <f t="shared" si="17"/>
        <v>68</v>
      </c>
      <c r="B503" s="218" t="s">
        <v>1595</v>
      </c>
      <c r="C503" s="165">
        <v>1966</v>
      </c>
      <c r="D503" s="163"/>
      <c r="E503" s="166" t="s">
        <v>54</v>
      </c>
      <c r="F503" s="163">
        <v>2</v>
      </c>
      <c r="G503" s="165">
        <v>1</v>
      </c>
      <c r="H503" s="163">
        <v>324</v>
      </c>
      <c r="I503" s="163"/>
      <c r="J503" s="163"/>
      <c r="K503" s="163">
        <v>324</v>
      </c>
      <c r="L503" s="163">
        <v>286.3</v>
      </c>
      <c r="M503" s="163">
        <v>10</v>
      </c>
      <c r="N503" s="194">
        <v>21000</v>
      </c>
      <c r="O503" s="168">
        <v>0</v>
      </c>
      <c r="P503" s="168">
        <v>0</v>
      </c>
      <c r="Q503" s="195">
        <v>21000</v>
      </c>
      <c r="R503" s="163">
        <v>2019</v>
      </c>
    </row>
    <row r="504" spans="1:18" ht="22.5" x14ac:dyDescent="0.2">
      <c r="A504" s="163">
        <f t="shared" si="17"/>
        <v>69</v>
      </c>
      <c r="B504" s="218" t="s">
        <v>1596</v>
      </c>
      <c r="C504" s="165">
        <v>1966</v>
      </c>
      <c r="D504" s="163"/>
      <c r="E504" s="166" t="s">
        <v>54</v>
      </c>
      <c r="F504" s="163">
        <v>2</v>
      </c>
      <c r="G504" s="165">
        <v>1</v>
      </c>
      <c r="H504" s="163">
        <v>323.10000000000002</v>
      </c>
      <c r="I504" s="163"/>
      <c r="J504" s="163"/>
      <c r="K504" s="163">
        <v>323.10000000000002</v>
      </c>
      <c r="L504" s="163">
        <v>210.9</v>
      </c>
      <c r="M504" s="163">
        <v>11</v>
      </c>
      <c r="N504" s="194">
        <v>21000</v>
      </c>
      <c r="O504" s="168">
        <v>0</v>
      </c>
      <c r="P504" s="168">
        <v>0</v>
      </c>
      <c r="Q504" s="195">
        <v>21000</v>
      </c>
      <c r="R504" s="163">
        <v>2019</v>
      </c>
    </row>
    <row r="505" spans="1:18" ht="22.5" x14ac:dyDescent="0.2">
      <c r="A505" s="163">
        <f t="shared" si="17"/>
        <v>70</v>
      </c>
      <c r="B505" s="218" t="s">
        <v>1597</v>
      </c>
      <c r="C505" s="165">
        <v>1966</v>
      </c>
      <c r="D505" s="163"/>
      <c r="E505" s="166" t="s">
        <v>54</v>
      </c>
      <c r="F505" s="163">
        <v>2</v>
      </c>
      <c r="G505" s="165">
        <v>1</v>
      </c>
      <c r="H505" s="163">
        <v>323.5</v>
      </c>
      <c r="I505" s="163"/>
      <c r="J505" s="163"/>
      <c r="K505" s="163">
        <v>324.3</v>
      </c>
      <c r="L505" s="163">
        <v>198.2</v>
      </c>
      <c r="M505" s="163">
        <v>11</v>
      </c>
      <c r="N505" s="194">
        <v>21000</v>
      </c>
      <c r="O505" s="168">
        <v>0</v>
      </c>
      <c r="P505" s="168">
        <v>0</v>
      </c>
      <c r="Q505" s="195">
        <v>21000</v>
      </c>
      <c r="R505" s="163">
        <v>2019</v>
      </c>
    </row>
    <row r="506" spans="1:18" x14ac:dyDescent="0.2">
      <c r="A506" s="163">
        <f t="shared" si="17"/>
        <v>71</v>
      </c>
      <c r="B506" s="218" t="s">
        <v>1598</v>
      </c>
      <c r="C506" s="165">
        <v>1980</v>
      </c>
      <c r="D506" s="163"/>
      <c r="E506" s="166" t="s">
        <v>54</v>
      </c>
      <c r="F506" s="163">
        <v>2</v>
      </c>
      <c r="G506" s="165">
        <v>2</v>
      </c>
      <c r="H506" s="163">
        <v>522.5</v>
      </c>
      <c r="I506" s="163"/>
      <c r="J506" s="163"/>
      <c r="K506" s="163">
        <v>460.5</v>
      </c>
      <c r="L506" s="163">
        <v>345.9</v>
      </c>
      <c r="M506" s="163">
        <v>12</v>
      </c>
      <c r="N506" s="194">
        <v>33820</v>
      </c>
      <c r="O506" s="168">
        <v>0</v>
      </c>
      <c r="P506" s="168">
        <v>0</v>
      </c>
      <c r="Q506" s="195">
        <v>33820</v>
      </c>
      <c r="R506" s="163">
        <v>2019</v>
      </c>
    </row>
    <row r="507" spans="1:18" x14ac:dyDescent="0.2">
      <c r="A507" s="163">
        <f t="shared" si="17"/>
        <v>72</v>
      </c>
      <c r="B507" s="218" t="s">
        <v>1599</v>
      </c>
      <c r="C507" s="165">
        <v>1965</v>
      </c>
      <c r="D507" s="163"/>
      <c r="E507" s="166" t="s">
        <v>54</v>
      </c>
      <c r="F507" s="163">
        <v>2</v>
      </c>
      <c r="G507" s="165">
        <v>1</v>
      </c>
      <c r="H507" s="163">
        <v>337.4</v>
      </c>
      <c r="I507" s="163"/>
      <c r="J507" s="163"/>
      <c r="K507" s="163">
        <v>337.4</v>
      </c>
      <c r="L507" s="163">
        <v>204.6</v>
      </c>
      <c r="M507" s="163">
        <v>11</v>
      </c>
      <c r="N507" s="194">
        <v>21850</v>
      </c>
      <c r="O507" s="168">
        <v>0</v>
      </c>
      <c r="P507" s="168">
        <v>0</v>
      </c>
      <c r="Q507" s="195">
        <v>21850</v>
      </c>
      <c r="R507" s="163">
        <v>2019</v>
      </c>
    </row>
    <row r="508" spans="1:18" x14ac:dyDescent="0.2">
      <c r="A508" s="163">
        <f t="shared" si="17"/>
        <v>73</v>
      </c>
      <c r="B508" s="218" t="s">
        <v>1600</v>
      </c>
      <c r="C508" s="165">
        <v>1966</v>
      </c>
      <c r="D508" s="163"/>
      <c r="E508" s="166" t="s">
        <v>54</v>
      </c>
      <c r="F508" s="163">
        <v>2</v>
      </c>
      <c r="G508" s="165">
        <v>1</v>
      </c>
      <c r="H508" s="163">
        <v>326.2</v>
      </c>
      <c r="I508" s="163"/>
      <c r="J508" s="163"/>
      <c r="K508" s="163">
        <v>324.3</v>
      </c>
      <c r="L508" s="163">
        <v>286.7</v>
      </c>
      <c r="M508" s="163">
        <v>11</v>
      </c>
      <c r="N508" s="194">
        <v>21100</v>
      </c>
      <c r="O508" s="168">
        <v>0</v>
      </c>
      <c r="P508" s="168">
        <v>0</v>
      </c>
      <c r="Q508" s="195">
        <v>21100</v>
      </c>
      <c r="R508" s="163">
        <v>2019</v>
      </c>
    </row>
    <row r="509" spans="1:18" ht="12.75" customHeight="1" x14ac:dyDescent="0.15">
      <c r="A509" s="269" t="s">
        <v>536</v>
      </c>
      <c r="B509" s="269"/>
      <c r="C509" s="173">
        <v>73</v>
      </c>
      <c r="D509" s="174"/>
      <c r="E509" s="172"/>
      <c r="F509" s="174"/>
      <c r="G509" s="173"/>
      <c r="H509" s="175">
        <f t="shared" ref="H509:N509" si="18">SUM(H436:H508)</f>
        <v>30425.900000000009</v>
      </c>
      <c r="I509" s="175">
        <f t="shared" si="18"/>
        <v>0</v>
      </c>
      <c r="J509" s="175">
        <f t="shared" si="18"/>
        <v>0</v>
      </c>
      <c r="K509" s="175">
        <f t="shared" si="18"/>
        <v>28766.68</v>
      </c>
      <c r="L509" s="175">
        <f t="shared" si="18"/>
        <v>20769.689999999999</v>
      </c>
      <c r="M509" s="175">
        <f t="shared" si="18"/>
        <v>896</v>
      </c>
      <c r="N509" s="175">
        <f t="shared" si="18"/>
        <v>1969830</v>
      </c>
      <c r="O509" s="175"/>
      <c r="P509" s="175"/>
      <c r="Q509" s="175">
        <f>SUM(Q436:Q508)</f>
        <v>1969830</v>
      </c>
      <c r="R509" s="176"/>
    </row>
    <row r="510" spans="1:18" ht="12.75" customHeight="1" x14ac:dyDescent="0.15">
      <c r="A510" s="268" t="s">
        <v>556</v>
      </c>
      <c r="B510" s="268"/>
      <c r="C510" s="197"/>
      <c r="D510" s="179"/>
      <c r="E510" s="177"/>
      <c r="F510" s="179"/>
      <c r="G510" s="178"/>
      <c r="H510" s="180"/>
      <c r="I510" s="180"/>
      <c r="J510" s="180"/>
      <c r="K510" s="180"/>
      <c r="L510" s="180"/>
      <c r="M510" s="180"/>
      <c r="N510" s="180"/>
      <c r="O510" s="180"/>
      <c r="P510" s="180"/>
      <c r="Q510" s="181"/>
      <c r="R510" s="182"/>
    </row>
    <row r="511" spans="1:18" x14ac:dyDescent="0.2">
      <c r="A511" s="163"/>
      <c r="B511" s="164" t="s">
        <v>557</v>
      </c>
      <c r="C511" s="165"/>
      <c r="D511" s="163"/>
      <c r="E511" s="166"/>
      <c r="F511" s="163"/>
      <c r="G511" s="165"/>
      <c r="H511" s="163"/>
      <c r="I511" s="163"/>
      <c r="J511" s="163"/>
      <c r="K511" s="163"/>
      <c r="L511" s="163"/>
      <c r="M511" s="163"/>
      <c r="N511" s="168"/>
      <c r="O511" s="168"/>
      <c r="P511" s="168"/>
      <c r="Q511" s="169"/>
      <c r="R511" s="163"/>
    </row>
    <row r="512" spans="1:18" x14ac:dyDescent="0.2">
      <c r="A512" s="163">
        <v>1</v>
      </c>
      <c r="B512" s="166" t="s">
        <v>1601</v>
      </c>
      <c r="C512" s="165">
        <v>1969</v>
      </c>
      <c r="D512" s="163"/>
      <c r="E512" s="166" t="s">
        <v>183</v>
      </c>
      <c r="F512" s="163">
        <v>2</v>
      </c>
      <c r="G512" s="165">
        <v>1</v>
      </c>
      <c r="H512" s="163">
        <v>328</v>
      </c>
      <c r="I512" s="163"/>
      <c r="J512" s="163"/>
      <c r="K512" s="163">
        <v>328</v>
      </c>
      <c r="L512" s="163">
        <v>0</v>
      </c>
      <c r="M512" s="163">
        <v>16</v>
      </c>
      <c r="N512" s="194">
        <v>21250</v>
      </c>
      <c r="O512" s="168">
        <v>0</v>
      </c>
      <c r="P512" s="168">
        <v>0</v>
      </c>
      <c r="Q512" s="195">
        <v>21250</v>
      </c>
      <c r="R512" s="163">
        <v>2019</v>
      </c>
    </row>
    <row r="513" spans="1:18" x14ac:dyDescent="0.2">
      <c r="A513" s="163">
        <f t="shared" ref="A513:A544" si="19">A512+1</f>
        <v>2</v>
      </c>
      <c r="B513" s="166" t="s">
        <v>1602</v>
      </c>
      <c r="C513" s="165">
        <v>1963</v>
      </c>
      <c r="D513" s="163"/>
      <c r="E513" s="166" t="s">
        <v>163</v>
      </c>
      <c r="F513" s="163">
        <v>2</v>
      </c>
      <c r="G513" s="165">
        <v>1</v>
      </c>
      <c r="H513" s="163">
        <v>313.7</v>
      </c>
      <c r="I513" s="163"/>
      <c r="J513" s="163"/>
      <c r="K513" s="163">
        <v>313.7</v>
      </c>
      <c r="L513" s="163">
        <v>0</v>
      </c>
      <c r="M513" s="163">
        <v>16</v>
      </c>
      <c r="N513" s="194">
        <v>20300</v>
      </c>
      <c r="O513" s="168">
        <v>0</v>
      </c>
      <c r="P513" s="168">
        <v>0</v>
      </c>
      <c r="Q513" s="195">
        <v>20300</v>
      </c>
      <c r="R513" s="163">
        <v>2019</v>
      </c>
    </row>
    <row r="514" spans="1:18" x14ac:dyDescent="0.2">
      <c r="A514" s="163">
        <f t="shared" si="19"/>
        <v>3</v>
      </c>
      <c r="B514" s="166" t="s">
        <v>1603</v>
      </c>
      <c r="C514" s="165">
        <v>1966</v>
      </c>
      <c r="D514" s="163"/>
      <c r="E514" s="166" t="s">
        <v>183</v>
      </c>
      <c r="F514" s="163">
        <v>2</v>
      </c>
      <c r="G514" s="165">
        <v>1</v>
      </c>
      <c r="H514" s="163">
        <v>349.2</v>
      </c>
      <c r="I514" s="163"/>
      <c r="J514" s="163"/>
      <c r="K514" s="163">
        <v>323.39999999999998</v>
      </c>
      <c r="L514" s="163">
        <v>48.7</v>
      </c>
      <c r="M514" s="163">
        <v>15</v>
      </c>
      <c r="N514" s="194">
        <v>22600</v>
      </c>
      <c r="O514" s="168">
        <v>0</v>
      </c>
      <c r="P514" s="168">
        <v>0</v>
      </c>
      <c r="Q514" s="195">
        <v>22600</v>
      </c>
      <c r="R514" s="163">
        <v>2019</v>
      </c>
    </row>
    <row r="515" spans="1:18" x14ac:dyDescent="0.2">
      <c r="A515" s="163">
        <f t="shared" si="19"/>
        <v>4</v>
      </c>
      <c r="B515" s="166" t="s">
        <v>1604</v>
      </c>
      <c r="C515" s="165">
        <v>1974</v>
      </c>
      <c r="D515" s="163"/>
      <c r="E515" s="166" t="s">
        <v>183</v>
      </c>
      <c r="F515" s="163">
        <v>2</v>
      </c>
      <c r="G515" s="165">
        <v>1</v>
      </c>
      <c r="H515" s="163">
        <v>323.39999999999998</v>
      </c>
      <c r="I515" s="163"/>
      <c r="J515" s="163"/>
      <c r="K515" s="163">
        <v>323.39999999999998</v>
      </c>
      <c r="L515" s="163">
        <v>48.1</v>
      </c>
      <c r="M515" s="163">
        <v>16</v>
      </c>
      <c r="N515" s="194">
        <v>20950</v>
      </c>
      <c r="O515" s="168">
        <v>0</v>
      </c>
      <c r="P515" s="168">
        <v>0</v>
      </c>
      <c r="Q515" s="195">
        <v>20950</v>
      </c>
      <c r="R515" s="163">
        <v>2019</v>
      </c>
    </row>
    <row r="516" spans="1:18" x14ac:dyDescent="0.2">
      <c r="A516" s="163">
        <f t="shared" si="19"/>
        <v>5</v>
      </c>
      <c r="B516" s="166" t="s">
        <v>1605</v>
      </c>
      <c r="C516" s="165">
        <v>1965</v>
      </c>
      <c r="D516" s="163"/>
      <c r="E516" s="166" t="s">
        <v>183</v>
      </c>
      <c r="F516" s="163">
        <v>2</v>
      </c>
      <c r="G516" s="165">
        <v>1</v>
      </c>
      <c r="H516" s="163">
        <v>323.39999999999998</v>
      </c>
      <c r="I516" s="163"/>
      <c r="J516" s="163"/>
      <c r="K516" s="163">
        <v>323.39999999999998</v>
      </c>
      <c r="L516" s="163">
        <v>0</v>
      </c>
      <c r="M516" s="163">
        <v>16</v>
      </c>
      <c r="N516" s="194">
        <v>20950</v>
      </c>
      <c r="O516" s="168">
        <v>0</v>
      </c>
      <c r="P516" s="168">
        <v>0</v>
      </c>
      <c r="Q516" s="195">
        <v>20950</v>
      </c>
      <c r="R516" s="163">
        <v>2019</v>
      </c>
    </row>
    <row r="517" spans="1:18" x14ac:dyDescent="0.2">
      <c r="A517" s="163">
        <f t="shared" si="19"/>
        <v>6</v>
      </c>
      <c r="B517" s="166" t="s">
        <v>1606</v>
      </c>
      <c r="C517" s="165">
        <v>1968</v>
      </c>
      <c r="D517" s="163"/>
      <c r="E517" s="166" t="s">
        <v>183</v>
      </c>
      <c r="F517" s="163">
        <v>2</v>
      </c>
      <c r="G517" s="165">
        <v>2</v>
      </c>
      <c r="H517" s="163">
        <v>373.7</v>
      </c>
      <c r="I517" s="163"/>
      <c r="J517" s="163"/>
      <c r="K517" s="163">
        <v>373.7</v>
      </c>
      <c r="L517" s="163">
        <v>0</v>
      </c>
      <c r="M517" s="163">
        <v>16</v>
      </c>
      <c r="N517" s="194">
        <v>24200</v>
      </c>
      <c r="O517" s="168">
        <v>0</v>
      </c>
      <c r="P517" s="168">
        <v>0</v>
      </c>
      <c r="Q517" s="195">
        <v>24200</v>
      </c>
      <c r="R517" s="163">
        <v>2019</v>
      </c>
    </row>
    <row r="518" spans="1:18" x14ac:dyDescent="0.2">
      <c r="A518" s="163">
        <f t="shared" si="19"/>
        <v>7</v>
      </c>
      <c r="B518" s="166" t="s">
        <v>1607</v>
      </c>
      <c r="C518" s="165">
        <v>1966</v>
      </c>
      <c r="D518" s="163"/>
      <c r="E518" s="166" t="s">
        <v>1608</v>
      </c>
      <c r="F518" s="163">
        <v>2</v>
      </c>
      <c r="G518" s="165">
        <v>2</v>
      </c>
      <c r="H518" s="163">
        <v>368.9</v>
      </c>
      <c r="I518" s="163"/>
      <c r="J518" s="163"/>
      <c r="K518" s="163">
        <v>368.9</v>
      </c>
      <c r="L518" s="163">
        <v>0</v>
      </c>
      <c r="M518" s="163">
        <v>16</v>
      </c>
      <c r="N518" s="194">
        <v>23900</v>
      </c>
      <c r="O518" s="168">
        <v>0</v>
      </c>
      <c r="P518" s="168">
        <v>0</v>
      </c>
      <c r="Q518" s="195">
        <v>23900</v>
      </c>
      <c r="R518" s="163">
        <v>2019</v>
      </c>
    </row>
    <row r="519" spans="1:18" x14ac:dyDescent="0.2">
      <c r="A519" s="163">
        <f t="shared" si="19"/>
        <v>8</v>
      </c>
      <c r="B519" s="166" t="s">
        <v>1609</v>
      </c>
      <c r="C519" s="165">
        <v>1967</v>
      </c>
      <c r="D519" s="163"/>
      <c r="E519" s="166" t="s">
        <v>310</v>
      </c>
      <c r="F519" s="163">
        <v>2</v>
      </c>
      <c r="G519" s="165">
        <v>1</v>
      </c>
      <c r="H519" s="163">
        <v>332</v>
      </c>
      <c r="I519" s="163"/>
      <c r="J519" s="163"/>
      <c r="K519" s="163">
        <v>331.9</v>
      </c>
      <c r="L519" s="163">
        <v>114.7</v>
      </c>
      <c r="M519" s="163">
        <v>8</v>
      </c>
      <c r="N519" s="194">
        <v>21500</v>
      </c>
      <c r="O519" s="168">
        <v>0</v>
      </c>
      <c r="P519" s="168">
        <v>0</v>
      </c>
      <c r="Q519" s="195">
        <v>21500</v>
      </c>
      <c r="R519" s="163">
        <v>2019</v>
      </c>
    </row>
    <row r="520" spans="1:18" x14ac:dyDescent="0.2">
      <c r="A520" s="163">
        <f t="shared" si="19"/>
        <v>9</v>
      </c>
      <c r="B520" s="166" t="s">
        <v>1610</v>
      </c>
      <c r="C520" s="165">
        <v>1967</v>
      </c>
      <c r="D520" s="163"/>
      <c r="E520" s="166" t="s">
        <v>310</v>
      </c>
      <c r="F520" s="163">
        <v>2</v>
      </c>
      <c r="G520" s="165">
        <v>1</v>
      </c>
      <c r="H520" s="163">
        <v>332.71</v>
      </c>
      <c r="I520" s="163"/>
      <c r="J520" s="163"/>
      <c r="K520" s="163">
        <v>332.71</v>
      </c>
      <c r="L520" s="163">
        <v>126.6</v>
      </c>
      <c r="M520" s="163">
        <v>8</v>
      </c>
      <c r="N520" s="194">
        <v>21550</v>
      </c>
      <c r="O520" s="168">
        <v>0</v>
      </c>
      <c r="P520" s="168">
        <v>0</v>
      </c>
      <c r="Q520" s="195">
        <v>21550</v>
      </c>
      <c r="R520" s="163">
        <v>2019</v>
      </c>
    </row>
    <row r="521" spans="1:18" x14ac:dyDescent="0.2">
      <c r="A521" s="163">
        <f t="shared" si="19"/>
        <v>10</v>
      </c>
      <c r="B521" s="166" t="s">
        <v>1611</v>
      </c>
      <c r="C521" s="165">
        <v>1967</v>
      </c>
      <c r="D521" s="163"/>
      <c r="E521" s="166" t="s">
        <v>310</v>
      </c>
      <c r="F521" s="163">
        <v>2</v>
      </c>
      <c r="G521" s="165">
        <v>1</v>
      </c>
      <c r="H521" s="163">
        <v>306</v>
      </c>
      <c r="I521" s="163"/>
      <c r="J521" s="163"/>
      <c r="K521" s="163">
        <v>305</v>
      </c>
      <c r="L521" s="163">
        <v>78.900000000000006</v>
      </c>
      <c r="M521" s="163">
        <v>8</v>
      </c>
      <c r="N521" s="194">
        <v>19800</v>
      </c>
      <c r="O521" s="168">
        <v>0</v>
      </c>
      <c r="P521" s="168">
        <v>0</v>
      </c>
      <c r="Q521" s="195">
        <v>19800</v>
      </c>
      <c r="R521" s="163">
        <v>2019</v>
      </c>
    </row>
    <row r="522" spans="1:18" x14ac:dyDescent="0.2">
      <c r="A522" s="163">
        <f t="shared" si="19"/>
        <v>11</v>
      </c>
      <c r="B522" s="166" t="s">
        <v>1612</v>
      </c>
      <c r="C522" s="165">
        <v>1967</v>
      </c>
      <c r="D522" s="163"/>
      <c r="E522" s="166" t="s">
        <v>310</v>
      </c>
      <c r="F522" s="163">
        <v>2</v>
      </c>
      <c r="G522" s="165">
        <v>1</v>
      </c>
      <c r="H522" s="163">
        <v>330</v>
      </c>
      <c r="I522" s="163"/>
      <c r="J522" s="163"/>
      <c r="K522" s="163">
        <v>329.1</v>
      </c>
      <c r="L522" s="163">
        <v>165.6</v>
      </c>
      <c r="M522" s="163">
        <v>8</v>
      </c>
      <c r="N522" s="194">
        <v>21400</v>
      </c>
      <c r="O522" s="168">
        <v>0</v>
      </c>
      <c r="P522" s="168">
        <v>0</v>
      </c>
      <c r="Q522" s="195">
        <v>21400</v>
      </c>
      <c r="R522" s="163">
        <v>2019</v>
      </c>
    </row>
    <row r="523" spans="1:18" x14ac:dyDescent="0.2">
      <c r="A523" s="163">
        <f t="shared" si="19"/>
        <v>12</v>
      </c>
      <c r="B523" s="166" t="s">
        <v>1613</v>
      </c>
      <c r="C523" s="165">
        <v>1966</v>
      </c>
      <c r="D523" s="163"/>
      <c r="E523" s="166" t="s">
        <v>310</v>
      </c>
      <c r="F523" s="163">
        <v>2</v>
      </c>
      <c r="G523" s="165">
        <v>1</v>
      </c>
      <c r="H523" s="163">
        <v>304</v>
      </c>
      <c r="I523" s="163"/>
      <c r="J523" s="163"/>
      <c r="K523" s="163">
        <v>303.5</v>
      </c>
      <c r="L523" s="163">
        <v>79.900000000000006</v>
      </c>
      <c r="M523" s="163">
        <v>8</v>
      </c>
      <c r="N523" s="194">
        <v>19700</v>
      </c>
      <c r="O523" s="168">
        <v>0</v>
      </c>
      <c r="P523" s="168">
        <v>0</v>
      </c>
      <c r="Q523" s="195">
        <v>19700</v>
      </c>
      <c r="R523" s="163">
        <v>2019</v>
      </c>
    </row>
    <row r="524" spans="1:18" x14ac:dyDescent="0.2">
      <c r="A524" s="163">
        <f t="shared" si="19"/>
        <v>13</v>
      </c>
      <c r="B524" s="166" t="s">
        <v>1614</v>
      </c>
      <c r="C524" s="165">
        <v>1966</v>
      </c>
      <c r="D524" s="163"/>
      <c r="E524" s="166" t="s">
        <v>310</v>
      </c>
      <c r="F524" s="163">
        <v>2</v>
      </c>
      <c r="G524" s="165">
        <v>1</v>
      </c>
      <c r="H524" s="163">
        <v>301.3</v>
      </c>
      <c r="I524" s="163"/>
      <c r="J524" s="163"/>
      <c r="K524" s="163">
        <v>301.3</v>
      </c>
      <c r="L524" s="163">
        <v>43.1</v>
      </c>
      <c r="M524" s="163">
        <v>8</v>
      </c>
      <c r="N524" s="194">
        <v>19500</v>
      </c>
      <c r="O524" s="168">
        <v>0</v>
      </c>
      <c r="P524" s="168">
        <v>0</v>
      </c>
      <c r="Q524" s="195">
        <v>19500</v>
      </c>
      <c r="R524" s="163">
        <v>2019</v>
      </c>
    </row>
    <row r="525" spans="1:18" x14ac:dyDescent="0.2">
      <c r="A525" s="163">
        <f t="shared" si="19"/>
        <v>14</v>
      </c>
      <c r="B525" s="166" t="s">
        <v>1615</v>
      </c>
      <c r="C525" s="165">
        <v>1966</v>
      </c>
      <c r="D525" s="163"/>
      <c r="E525" s="166" t="s">
        <v>310</v>
      </c>
      <c r="F525" s="163">
        <v>2</v>
      </c>
      <c r="G525" s="165">
        <v>1</v>
      </c>
      <c r="H525" s="163">
        <v>331</v>
      </c>
      <c r="I525" s="163"/>
      <c r="J525" s="163"/>
      <c r="K525" s="163">
        <v>325.2</v>
      </c>
      <c r="L525" s="163">
        <v>81.599999999999994</v>
      </c>
      <c r="M525" s="163">
        <v>8</v>
      </c>
      <c r="N525" s="194">
        <v>21450</v>
      </c>
      <c r="O525" s="168">
        <v>0</v>
      </c>
      <c r="P525" s="168">
        <v>0</v>
      </c>
      <c r="Q525" s="195">
        <v>21450</v>
      </c>
      <c r="R525" s="163">
        <v>2019</v>
      </c>
    </row>
    <row r="526" spans="1:18" x14ac:dyDescent="0.2">
      <c r="A526" s="163">
        <f t="shared" si="19"/>
        <v>15</v>
      </c>
      <c r="B526" s="166" t="s">
        <v>1616</v>
      </c>
      <c r="C526" s="165">
        <v>1966</v>
      </c>
      <c r="D526" s="163"/>
      <c r="E526" s="166" t="s">
        <v>310</v>
      </c>
      <c r="F526" s="163">
        <v>2</v>
      </c>
      <c r="G526" s="165">
        <v>1</v>
      </c>
      <c r="H526" s="163">
        <v>330</v>
      </c>
      <c r="I526" s="163"/>
      <c r="J526" s="163"/>
      <c r="K526" s="163">
        <v>330</v>
      </c>
      <c r="L526" s="163">
        <v>242.1</v>
      </c>
      <c r="M526" s="163">
        <v>8</v>
      </c>
      <c r="N526" s="194">
        <v>21350</v>
      </c>
      <c r="O526" s="168">
        <v>0</v>
      </c>
      <c r="P526" s="168">
        <v>0</v>
      </c>
      <c r="Q526" s="195">
        <v>21350</v>
      </c>
      <c r="R526" s="163">
        <v>2019</v>
      </c>
    </row>
    <row r="527" spans="1:18" x14ac:dyDescent="0.2">
      <c r="A527" s="163">
        <f t="shared" si="19"/>
        <v>16</v>
      </c>
      <c r="B527" s="166" t="s">
        <v>1617</v>
      </c>
      <c r="C527" s="165">
        <v>1966</v>
      </c>
      <c r="D527" s="163"/>
      <c r="E527" s="166" t="s">
        <v>310</v>
      </c>
      <c r="F527" s="163">
        <v>2</v>
      </c>
      <c r="G527" s="165">
        <v>1</v>
      </c>
      <c r="H527" s="163">
        <v>333</v>
      </c>
      <c r="I527" s="163"/>
      <c r="J527" s="163"/>
      <c r="K527" s="163">
        <v>333</v>
      </c>
      <c r="L527" s="163">
        <v>77.2</v>
      </c>
      <c r="M527" s="163">
        <v>8</v>
      </c>
      <c r="N527" s="194">
        <v>21550</v>
      </c>
      <c r="O527" s="168">
        <v>0</v>
      </c>
      <c r="P527" s="168">
        <v>0</v>
      </c>
      <c r="Q527" s="195">
        <v>21550</v>
      </c>
      <c r="R527" s="163">
        <v>2019</v>
      </c>
    </row>
    <row r="528" spans="1:18" x14ac:dyDescent="0.2">
      <c r="A528" s="163">
        <f t="shared" si="19"/>
        <v>17</v>
      </c>
      <c r="B528" s="166" t="s">
        <v>1618</v>
      </c>
      <c r="C528" s="165">
        <v>1967</v>
      </c>
      <c r="D528" s="163"/>
      <c r="E528" s="166" t="s">
        <v>310</v>
      </c>
      <c r="F528" s="163">
        <v>2</v>
      </c>
      <c r="G528" s="165">
        <v>1</v>
      </c>
      <c r="H528" s="163">
        <v>326</v>
      </c>
      <c r="I528" s="163"/>
      <c r="J528" s="163"/>
      <c r="K528" s="163">
        <v>326</v>
      </c>
      <c r="L528" s="163">
        <v>237.8</v>
      </c>
      <c r="M528" s="163">
        <v>8</v>
      </c>
      <c r="N528" s="194">
        <v>21100</v>
      </c>
      <c r="O528" s="168">
        <v>0</v>
      </c>
      <c r="P528" s="168">
        <v>0</v>
      </c>
      <c r="Q528" s="195">
        <v>21100</v>
      </c>
      <c r="R528" s="163">
        <v>2019</v>
      </c>
    </row>
    <row r="529" spans="1:18" x14ac:dyDescent="0.2">
      <c r="A529" s="163">
        <f t="shared" si="19"/>
        <v>18</v>
      </c>
      <c r="B529" s="166" t="s">
        <v>1619</v>
      </c>
      <c r="C529" s="165">
        <v>1967</v>
      </c>
      <c r="D529" s="163"/>
      <c r="E529" s="166" t="s">
        <v>310</v>
      </c>
      <c r="F529" s="163">
        <v>2</v>
      </c>
      <c r="G529" s="165">
        <v>1</v>
      </c>
      <c r="H529" s="163">
        <v>333</v>
      </c>
      <c r="I529" s="163"/>
      <c r="J529" s="163"/>
      <c r="K529" s="163">
        <v>333</v>
      </c>
      <c r="L529" s="163">
        <v>201.7</v>
      </c>
      <c r="M529" s="163">
        <v>8</v>
      </c>
      <c r="N529" s="194">
        <v>21550</v>
      </c>
      <c r="O529" s="168">
        <v>0</v>
      </c>
      <c r="P529" s="168">
        <v>0</v>
      </c>
      <c r="Q529" s="195">
        <v>21550</v>
      </c>
      <c r="R529" s="163">
        <v>2019</v>
      </c>
    </row>
    <row r="530" spans="1:18" x14ac:dyDescent="0.2">
      <c r="A530" s="163">
        <f t="shared" si="19"/>
        <v>19</v>
      </c>
      <c r="B530" s="166" t="s">
        <v>1620</v>
      </c>
      <c r="C530" s="165">
        <v>1965</v>
      </c>
      <c r="D530" s="163"/>
      <c r="E530" s="166" t="s">
        <v>310</v>
      </c>
      <c r="F530" s="163">
        <v>2</v>
      </c>
      <c r="G530" s="165">
        <v>1</v>
      </c>
      <c r="H530" s="163">
        <v>336</v>
      </c>
      <c r="I530" s="163"/>
      <c r="J530" s="163"/>
      <c r="K530" s="163">
        <v>336</v>
      </c>
      <c r="L530" s="163">
        <v>50.5</v>
      </c>
      <c r="M530" s="163">
        <v>8</v>
      </c>
      <c r="N530" s="194">
        <v>21750</v>
      </c>
      <c r="O530" s="168">
        <v>0</v>
      </c>
      <c r="P530" s="168">
        <v>0</v>
      </c>
      <c r="Q530" s="195">
        <v>21750</v>
      </c>
      <c r="R530" s="163">
        <v>2019</v>
      </c>
    </row>
    <row r="531" spans="1:18" x14ac:dyDescent="0.2">
      <c r="A531" s="163">
        <f t="shared" si="19"/>
        <v>20</v>
      </c>
      <c r="B531" s="166" t="s">
        <v>1621</v>
      </c>
      <c r="C531" s="165">
        <v>1966</v>
      </c>
      <c r="D531" s="163"/>
      <c r="E531" s="166" t="s">
        <v>310</v>
      </c>
      <c r="F531" s="163">
        <v>2</v>
      </c>
      <c r="G531" s="165">
        <v>1</v>
      </c>
      <c r="H531" s="163">
        <v>330.6</v>
      </c>
      <c r="I531" s="163"/>
      <c r="J531" s="163"/>
      <c r="K531" s="163">
        <v>291.7</v>
      </c>
      <c r="L531" s="163">
        <v>38.9</v>
      </c>
      <c r="M531" s="163">
        <v>8</v>
      </c>
      <c r="N531" s="194">
        <v>21400</v>
      </c>
      <c r="O531" s="168">
        <v>0</v>
      </c>
      <c r="P531" s="168">
        <v>0</v>
      </c>
      <c r="Q531" s="195">
        <v>21400</v>
      </c>
      <c r="R531" s="163">
        <v>2019</v>
      </c>
    </row>
    <row r="532" spans="1:18" x14ac:dyDescent="0.2">
      <c r="A532" s="163">
        <f t="shared" si="19"/>
        <v>21</v>
      </c>
      <c r="B532" s="166" t="s">
        <v>1622</v>
      </c>
      <c r="C532" s="165">
        <v>1965</v>
      </c>
      <c r="D532" s="163"/>
      <c r="E532" s="166" t="s">
        <v>310</v>
      </c>
      <c r="F532" s="163">
        <v>2</v>
      </c>
      <c r="G532" s="165">
        <v>1</v>
      </c>
      <c r="H532" s="163">
        <v>330.4</v>
      </c>
      <c r="I532" s="163"/>
      <c r="J532" s="163"/>
      <c r="K532" s="163">
        <v>330.4</v>
      </c>
      <c r="L532" s="163">
        <v>37.6</v>
      </c>
      <c r="M532" s="163">
        <v>8</v>
      </c>
      <c r="N532" s="194">
        <v>21400</v>
      </c>
      <c r="O532" s="168">
        <v>0</v>
      </c>
      <c r="P532" s="168">
        <v>0</v>
      </c>
      <c r="Q532" s="195">
        <v>21400</v>
      </c>
      <c r="R532" s="163">
        <v>2019</v>
      </c>
    </row>
    <row r="533" spans="1:18" x14ac:dyDescent="0.2">
      <c r="A533" s="163">
        <f t="shared" si="19"/>
        <v>22</v>
      </c>
      <c r="B533" s="166" t="s">
        <v>1623</v>
      </c>
      <c r="C533" s="165">
        <v>1966</v>
      </c>
      <c r="D533" s="163"/>
      <c r="E533" s="166" t="s">
        <v>310</v>
      </c>
      <c r="F533" s="163">
        <v>2</v>
      </c>
      <c r="G533" s="165">
        <v>1</v>
      </c>
      <c r="H533" s="163">
        <v>333</v>
      </c>
      <c r="I533" s="163"/>
      <c r="J533" s="163"/>
      <c r="K533" s="163">
        <v>333</v>
      </c>
      <c r="L533" s="163">
        <v>253.7</v>
      </c>
      <c r="M533" s="163">
        <v>8</v>
      </c>
      <c r="N533" s="194">
        <v>21550</v>
      </c>
      <c r="O533" s="168">
        <v>0</v>
      </c>
      <c r="P533" s="168">
        <v>0</v>
      </c>
      <c r="Q533" s="195">
        <v>21550</v>
      </c>
      <c r="R533" s="163">
        <v>2019</v>
      </c>
    </row>
    <row r="534" spans="1:18" x14ac:dyDescent="0.2">
      <c r="A534" s="163">
        <f t="shared" si="19"/>
        <v>23</v>
      </c>
      <c r="B534" s="166" t="s">
        <v>1624</v>
      </c>
      <c r="C534" s="165">
        <v>1965</v>
      </c>
      <c r="D534" s="163"/>
      <c r="E534" s="166" t="s">
        <v>310</v>
      </c>
      <c r="F534" s="163">
        <v>2</v>
      </c>
      <c r="G534" s="165">
        <v>1</v>
      </c>
      <c r="H534" s="163">
        <v>335.9</v>
      </c>
      <c r="I534" s="163"/>
      <c r="J534" s="163"/>
      <c r="K534" s="163">
        <v>335.9</v>
      </c>
      <c r="L534" s="163">
        <v>207.3</v>
      </c>
      <c r="M534" s="163">
        <v>8</v>
      </c>
      <c r="N534" s="194">
        <v>21750</v>
      </c>
      <c r="O534" s="168">
        <v>0</v>
      </c>
      <c r="P534" s="168">
        <v>0</v>
      </c>
      <c r="Q534" s="195">
        <v>21750</v>
      </c>
      <c r="R534" s="163">
        <v>2019</v>
      </c>
    </row>
    <row r="535" spans="1:18" x14ac:dyDescent="0.2">
      <c r="A535" s="163">
        <f t="shared" si="19"/>
        <v>24</v>
      </c>
      <c r="B535" s="166" t="s">
        <v>1625</v>
      </c>
      <c r="C535" s="165">
        <v>1967</v>
      </c>
      <c r="D535" s="163"/>
      <c r="E535" s="166" t="s">
        <v>310</v>
      </c>
      <c r="F535" s="163">
        <v>2</v>
      </c>
      <c r="G535" s="165">
        <v>1</v>
      </c>
      <c r="H535" s="163">
        <v>332</v>
      </c>
      <c r="I535" s="163"/>
      <c r="J535" s="163"/>
      <c r="K535" s="163">
        <v>330.9</v>
      </c>
      <c r="L535" s="163">
        <v>38.4</v>
      </c>
      <c r="M535" s="163">
        <v>8</v>
      </c>
      <c r="N535" s="194">
        <v>21500</v>
      </c>
      <c r="O535" s="168">
        <v>0</v>
      </c>
      <c r="P535" s="168">
        <v>0</v>
      </c>
      <c r="Q535" s="195">
        <v>21500</v>
      </c>
      <c r="R535" s="163">
        <v>2019</v>
      </c>
    </row>
    <row r="536" spans="1:18" x14ac:dyDescent="0.2">
      <c r="A536" s="163">
        <f t="shared" si="19"/>
        <v>25</v>
      </c>
      <c r="B536" s="166" t="s">
        <v>1626</v>
      </c>
      <c r="C536" s="165">
        <v>1965</v>
      </c>
      <c r="D536" s="163"/>
      <c r="E536" s="166" t="s">
        <v>310</v>
      </c>
      <c r="F536" s="163">
        <v>2</v>
      </c>
      <c r="G536" s="165">
        <v>1</v>
      </c>
      <c r="H536" s="163">
        <v>332</v>
      </c>
      <c r="I536" s="163"/>
      <c r="J536" s="163"/>
      <c r="K536" s="163">
        <v>332</v>
      </c>
      <c r="L536" s="163">
        <v>125.8</v>
      </c>
      <c r="M536" s="163">
        <v>8</v>
      </c>
      <c r="N536" s="194">
        <v>21500</v>
      </c>
      <c r="O536" s="168">
        <v>0</v>
      </c>
      <c r="P536" s="168">
        <v>0</v>
      </c>
      <c r="Q536" s="195">
        <v>21500</v>
      </c>
      <c r="R536" s="163">
        <v>2019</v>
      </c>
    </row>
    <row r="537" spans="1:18" x14ac:dyDescent="0.2">
      <c r="A537" s="163">
        <f t="shared" si="19"/>
        <v>26</v>
      </c>
      <c r="B537" s="166" t="s">
        <v>1627</v>
      </c>
      <c r="C537" s="165">
        <v>1964</v>
      </c>
      <c r="D537" s="163"/>
      <c r="E537" s="166" t="s">
        <v>310</v>
      </c>
      <c r="F537" s="163">
        <v>2</v>
      </c>
      <c r="G537" s="165">
        <v>1</v>
      </c>
      <c r="H537" s="163">
        <v>332.7</v>
      </c>
      <c r="I537" s="163"/>
      <c r="J537" s="163"/>
      <c r="K537" s="163">
        <v>332.7</v>
      </c>
      <c r="L537" s="163">
        <v>126.5</v>
      </c>
      <c r="M537" s="163">
        <v>8</v>
      </c>
      <c r="N537" s="194">
        <v>21550</v>
      </c>
      <c r="O537" s="168">
        <v>0</v>
      </c>
      <c r="P537" s="168">
        <v>0</v>
      </c>
      <c r="Q537" s="195">
        <v>21550</v>
      </c>
      <c r="R537" s="163">
        <v>2019</v>
      </c>
    </row>
    <row r="538" spans="1:18" x14ac:dyDescent="0.2">
      <c r="A538" s="163">
        <f t="shared" si="19"/>
        <v>27</v>
      </c>
      <c r="B538" s="166" t="s">
        <v>1628</v>
      </c>
      <c r="C538" s="165">
        <v>1966</v>
      </c>
      <c r="D538" s="163"/>
      <c r="E538" s="166" t="s">
        <v>310</v>
      </c>
      <c r="F538" s="163">
        <v>2</v>
      </c>
      <c r="G538" s="165">
        <v>1</v>
      </c>
      <c r="H538" s="163">
        <v>333.2</v>
      </c>
      <c r="I538" s="163"/>
      <c r="J538" s="163"/>
      <c r="K538" s="163">
        <v>333.2</v>
      </c>
      <c r="L538" s="163">
        <v>38.5</v>
      </c>
      <c r="M538" s="163">
        <v>8</v>
      </c>
      <c r="N538" s="194">
        <v>21600</v>
      </c>
      <c r="O538" s="168">
        <v>0</v>
      </c>
      <c r="P538" s="168">
        <v>0</v>
      </c>
      <c r="Q538" s="195">
        <v>21600</v>
      </c>
      <c r="R538" s="163">
        <v>2019</v>
      </c>
    </row>
    <row r="539" spans="1:18" x14ac:dyDescent="0.2">
      <c r="A539" s="163">
        <f t="shared" si="19"/>
        <v>28</v>
      </c>
      <c r="B539" s="166" t="s">
        <v>1629</v>
      </c>
      <c r="C539" s="165">
        <v>1967</v>
      </c>
      <c r="D539" s="163"/>
      <c r="E539" s="166" t="s">
        <v>310</v>
      </c>
      <c r="F539" s="163">
        <v>2</v>
      </c>
      <c r="G539" s="165">
        <v>1</v>
      </c>
      <c r="H539" s="163">
        <v>330</v>
      </c>
      <c r="I539" s="163"/>
      <c r="J539" s="163"/>
      <c r="K539" s="163">
        <v>330</v>
      </c>
      <c r="L539" s="163">
        <v>87.6</v>
      </c>
      <c r="M539" s="163">
        <v>8</v>
      </c>
      <c r="N539" s="194">
        <v>21350</v>
      </c>
      <c r="O539" s="168">
        <v>0</v>
      </c>
      <c r="P539" s="168">
        <v>0</v>
      </c>
      <c r="Q539" s="195">
        <v>21350</v>
      </c>
      <c r="R539" s="163">
        <v>2019</v>
      </c>
    </row>
    <row r="540" spans="1:18" x14ac:dyDescent="0.2">
      <c r="A540" s="163">
        <f t="shared" si="19"/>
        <v>29</v>
      </c>
      <c r="B540" s="166" t="s">
        <v>1630</v>
      </c>
      <c r="C540" s="165">
        <v>1966</v>
      </c>
      <c r="D540" s="163"/>
      <c r="E540" s="166" t="s">
        <v>310</v>
      </c>
      <c r="F540" s="163">
        <v>2</v>
      </c>
      <c r="G540" s="165">
        <v>1</v>
      </c>
      <c r="H540" s="163">
        <v>332.9</v>
      </c>
      <c r="I540" s="163"/>
      <c r="J540" s="163"/>
      <c r="K540" s="163">
        <v>332.9</v>
      </c>
      <c r="L540" s="163">
        <v>78.7</v>
      </c>
      <c r="M540" s="163">
        <v>8</v>
      </c>
      <c r="N540" s="194">
        <v>21550</v>
      </c>
      <c r="O540" s="168">
        <v>0</v>
      </c>
      <c r="P540" s="168">
        <v>0</v>
      </c>
      <c r="Q540" s="195">
        <v>21550</v>
      </c>
      <c r="R540" s="163">
        <v>2019</v>
      </c>
    </row>
    <row r="541" spans="1:18" x14ac:dyDescent="0.2">
      <c r="A541" s="163">
        <f t="shared" si="19"/>
        <v>30</v>
      </c>
      <c r="B541" s="166" t="s">
        <v>1631</v>
      </c>
      <c r="C541" s="165">
        <v>1966</v>
      </c>
      <c r="D541" s="163"/>
      <c r="E541" s="166" t="s">
        <v>310</v>
      </c>
      <c r="F541" s="163">
        <v>2</v>
      </c>
      <c r="G541" s="165">
        <v>1</v>
      </c>
      <c r="H541" s="163">
        <v>328.7</v>
      </c>
      <c r="I541" s="163"/>
      <c r="J541" s="163"/>
      <c r="K541" s="163">
        <v>328.7</v>
      </c>
      <c r="L541" s="163">
        <v>163.1</v>
      </c>
      <c r="M541" s="163">
        <v>8</v>
      </c>
      <c r="N541" s="194">
        <v>21270</v>
      </c>
      <c r="O541" s="168">
        <v>0</v>
      </c>
      <c r="P541" s="168">
        <v>0</v>
      </c>
      <c r="Q541" s="195">
        <v>21270</v>
      </c>
      <c r="R541" s="163">
        <v>2019</v>
      </c>
    </row>
    <row r="542" spans="1:18" x14ac:dyDescent="0.2">
      <c r="A542" s="163">
        <f t="shared" si="19"/>
        <v>31</v>
      </c>
      <c r="B542" s="166" t="s">
        <v>1632</v>
      </c>
      <c r="C542" s="165">
        <v>1967</v>
      </c>
      <c r="D542" s="163"/>
      <c r="E542" s="166" t="s">
        <v>310</v>
      </c>
      <c r="F542" s="163">
        <v>2</v>
      </c>
      <c r="G542" s="165">
        <v>1</v>
      </c>
      <c r="H542" s="163">
        <v>354</v>
      </c>
      <c r="I542" s="163"/>
      <c r="J542" s="163"/>
      <c r="K542" s="163">
        <v>326.35000000000002</v>
      </c>
      <c r="L542" s="163">
        <v>49.1</v>
      </c>
      <c r="M542" s="163">
        <v>8</v>
      </c>
      <c r="N542" s="194">
        <v>22900</v>
      </c>
      <c r="O542" s="168">
        <v>0</v>
      </c>
      <c r="P542" s="168">
        <v>0</v>
      </c>
      <c r="Q542" s="195">
        <v>22900</v>
      </c>
      <c r="R542" s="163">
        <v>2019</v>
      </c>
    </row>
    <row r="543" spans="1:18" ht="22.5" x14ac:dyDescent="0.2">
      <c r="A543" s="163">
        <f t="shared" si="19"/>
        <v>32</v>
      </c>
      <c r="B543" s="166" t="s">
        <v>1633</v>
      </c>
      <c r="C543" s="163" t="s">
        <v>1634</v>
      </c>
      <c r="D543" s="163"/>
      <c r="E543" s="166" t="s">
        <v>310</v>
      </c>
      <c r="F543" s="163">
        <v>2</v>
      </c>
      <c r="G543" s="165">
        <v>1</v>
      </c>
      <c r="H543" s="163">
        <v>361</v>
      </c>
      <c r="I543" s="163"/>
      <c r="J543" s="163"/>
      <c r="K543" s="163">
        <v>333</v>
      </c>
      <c r="L543" s="163">
        <v>127.9</v>
      </c>
      <c r="M543" s="163">
        <v>8</v>
      </c>
      <c r="N543" s="194">
        <v>23360</v>
      </c>
      <c r="O543" s="168">
        <v>0</v>
      </c>
      <c r="P543" s="168">
        <v>0</v>
      </c>
      <c r="Q543" s="195">
        <v>23360</v>
      </c>
      <c r="R543" s="163">
        <v>2019</v>
      </c>
    </row>
    <row r="544" spans="1:18" x14ac:dyDescent="0.2">
      <c r="A544" s="163">
        <f t="shared" si="19"/>
        <v>33</v>
      </c>
      <c r="B544" s="166" t="s">
        <v>1635</v>
      </c>
      <c r="C544" s="163" t="s">
        <v>1634</v>
      </c>
      <c r="D544" s="163"/>
      <c r="E544" s="166" t="s">
        <v>310</v>
      </c>
      <c r="F544" s="163">
        <v>2</v>
      </c>
      <c r="G544" s="165">
        <v>1</v>
      </c>
      <c r="H544" s="163">
        <v>360</v>
      </c>
      <c r="I544" s="163"/>
      <c r="J544" s="163"/>
      <c r="K544" s="163">
        <v>331.3</v>
      </c>
      <c r="L544" s="163">
        <v>49.9</v>
      </c>
      <c r="M544" s="163">
        <v>8</v>
      </c>
      <c r="N544" s="194">
        <v>23300</v>
      </c>
      <c r="O544" s="168">
        <v>0</v>
      </c>
      <c r="P544" s="168">
        <v>0</v>
      </c>
      <c r="Q544" s="195">
        <v>23300</v>
      </c>
      <c r="R544" s="163">
        <v>2019</v>
      </c>
    </row>
    <row r="545" spans="1:18" x14ac:dyDescent="0.2">
      <c r="A545" s="163">
        <f t="shared" ref="A545:A578" si="20">A544+1</f>
        <v>34</v>
      </c>
      <c r="B545" s="166" t="s">
        <v>1636</v>
      </c>
      <c r="C545" s="165">
        <v>1972</v>
      </c>
      <c r="D545" s="163"/>
      <c r="E545" s="166" t="s">
        <v>310</v>
      </c>
      <c r="F545" s="163">
        <v>2</v>
      </c>
      <c r="G545" s="165">
        <v>1</v>
      </c>
      <c r="H545" s="163">
        <v>331.2</v>
      </c>
      <c r="I545" s="163"/>
      <c r="J545" s="163"/>
      <c r="K545" s="163">
        <v>331.2</v>
      </c>
      <c r="L545" s="163">
        <v>77.3</v>
      </c>
      <c r="M545" s="163">
        <v>8</v>
      </c>
      <c r="N545" s="194">
        <v>21450</v>
      </c>
      <c r="O545" s="168">
        <v>0</v>
      </c>
      <c r="P545" s="168">
        <v>0</v>
      </c>
      <c r="Q545" s="195">
        <v>21450</v>
      </c>
      <c r="R545" s="163">
        <v>2019</v>
      </c>
    </row>
    <row r="546" spans="1:18" x14ac:dyDescent="0.2">
      <c r="A546" s="163">
        <f t="shared" si="20"/>
        <v>35</v>
      </c>
      <c r="B546" s="166" t="s">
        <v>1637</v>
      </c>
      <c r="C546" s="165">
        <v>1964</v>
      </c>
      <c r="D546" s="163"/>
      <c r="E546" s="166" t="s">
        <v>310</v>
      </c>
      <c r="F546" s="163">
        <v>2</v>
      </c>
      <c r="G546" s="165">
        <v>1</v>
      </c>
      <c r="H546" s="163">
        <v>335</v>
      </c>
      <c r="I546" s="163"/>
      <c r="J546" s="163"/>
      <c r="K546" s="163">
        <v>334.75</v>
      </c>
      <c r="L546" s="163">
        <v>38.299999999999997</v>
      </c>
      <c r="M546" s="163">
        <v>8</v>
      </c>
      <c r="N546" s="194">
        <v>21700</v>
      </c>
      <c r="O546" s="168">
        <v>0</v>
      </c>
      <c r="P546" s="168">
        <v>0</v>
      </c>
      <c r="Q546" s="195">
        <v>21700</v>
      </c>
      <c r="R546" s="163">
        <v>2019</v>
      </c>
    </row>
    <row r="547" spans="1:18" x14ac:dyDescent="0.2">
      <c r="A547" s="163">
        <f t="shared" si="20"/>
        <v>36</v>
      </c>
      <c r="B547" s="166" t="s">
        <v>1638</v>
      </c>
      <c r="C547" s="165">
        <v>1964</v>
      </c>
      <c r="D547" s="163"/>
      <c r="E547" s="166" t="s">
        <v>310</v>
      </c>
      <c r="F547" s="163">
        <v>2</v>
      </c>
      <c r="G547" s="165">
        <v>1</v>
      </c>
      <c r="H547" s="163">
        <v>330.8</v>
      </c>
      <c r="I547" s="163"/>
      <c r="J547" s="163"/>
      <c r="K547" s="163">
        <v>330.8</v>
      </c>
      <c r="L547" s="163">
        <v>127.4</v>
      </c>
      <c r="M547" s="163">
        <v>8</v>
      </c>
      <c r="N547" s="194">
        <v>21400</v>
      </c>
      <c r="O547" s="168">
        <v>0</v>
      </c>
      <c r="P547" s="168">
        <v>0</v>
      </c>
      <c r="Q547" s="195">
        <v>21400</v>
      </c>
      <c r="R547" s="163">
        <v>2019</v>
      </c>
    </row>
    <row r="548" spans="1:18" x14ac:dyDescent="0.2">
      <c r="A548" s="163">
        <f t="shared" si="20"/>
        <v>37</v>
      </c>
      <c r="B548" s="166" t="s">
        <v>1639</v>
      </c>
      <c r="C548" s="165">
        <v>1964</v>
      </c>
      <c r="D548" s="163"/>
      <c r="E548" s="166" t="s">
        <v>310</v>
      </c>
      <c r="F548" s="163">
        <v>2</v>
      </c>
      <c r="G548" s="165">
        <v>1</v>
      </c>
      <c r="H548" s="163">
        <v>337.26</v>
      </c>
      <c r="I548" s="163"/>
      <c r="J548" s="163"/>
      <c r="K548" s="163">
        <v>337.26</v>
      </c>
      <c r="L548" s="163">
        <v>38.5</v>
      </c>
      <c r="M548" s="163">
        <v>8</v>
      </c>
      <c r="N548" s="194">
        <v>21850</v>
      </c>
      <c r="O548" s="168">
        <v>0</v>
      </c>
      <c r="P548" s="168">
        <v>0</v>
      </c>
      <c r="Q548" s="195">
        <v>21850</v>
      </c>
      <c r="R548" s="163">
        <v>2019</v>
      </c>
    </row>
    <row r="549" spans="1:18" x14ac:dyDescent="0.2">
      <c r="A549" s="163">
        <f t="shared" si="20"/>
        <v>38</v>
      </c>
      <c r="B549" s="166" t="s">
        <v>1640</v>
      </c>
      <c r="C549" s="165">
        <v>1964</v>
      </c>
      <c r="D549" s="163"/>
      <c r="E549" s="166" t="s">
        <v>310</v>
      </c>
      <c r="F549" s="163">
        <v>2</v>
      </c>
      <c r="G549" s="165">
        <v>1</v>
      </c>
      <c r="H549" s="163">
        <v>321</v>
      </c>
      <c r="I549" s="163"/>
      <c r="J549" s="163"/>
      <c r="K549" s="163">
        <v>316.10000000000002</v>
      </c>
      <c r="L549" s="163">
        <v>0</v>
      </c>
      <c r="M549" s="163">
        <v>8</v>
      </c>
      <c r="N549" s="194">
        <v>20800</v>
      </c>
      <c r="O549" s="168">
        <v>0</v>
      </c>
      <c r="P549" s="168">
        <v>0</v>
      </c>
      <c r="Q549" s="195">
        <v>20800</v>
      </c>
      <c r="R549" s="163">
        <v>2019</v>
      </c>
    </row>
    <row r="550" spans="1:18" x14ac:dyDescent="0.2">
      <c r="A550" s="163">
        <f t="shared" si="20"/>
        <v>39</v>
      </c>
      <c r="B550" s="166" t="s">
        <v>1641</v>
      </c>
      <c r="C550" s="165">
        <v>1969</v>
      </c>
      <c r="D550" s="163"/>
      <c r="E550" s="166" t="s">
        <v>310</v>
      </c>
      <c r="F550" s="163">
        <v>2</v>
      </c>
      <c r="G550" s="165">
        <v>1</v>
      </c>
      <c r="H550" s="163">
        <v>332</v>
      </c>
      <c r="I550" s="163"/>
      <c r="J550" s="163"/>
      <c r="K550" s="163">
        <v>331.5</v>
      </c>
      <c r="L550" s="163">
        <v>50.8</v>
      </c>
      <c r="M550" s="163">
        <v>8</v>
      </c>
      <c r="N550" s="194">
        <v>21500</v>
      </c>
      <c r="O550" s="168">
        <v>0</v>
      </c>
      <c r="P550" s="168">
        <v>0</v>
      </c>
      <c r="Q550" s="195">
        <v>21500</v>
      </c>
      <c r="R550" s="163">
        <v>2019</v>
      </c>
    </row>
    <row r="551" spans="1:18" x14ac:dyDescent="0.2">
      <c r="A551" s="163">
        <f t="shared" si="20"/>
        <v>40</v>
      </c>
      <c r="B551" s="166" t="s">
        <v>1642</v>
      </c>
      <c r="C551" s="165">
        <v>1967</v>
      </c>
      <c r="D551" s="163"/>
      <c r="E551" s="166" t="s">
        <v>310</v>
      </c>
      <c r="F551" s="163">
        <v>2</v>
      </c>
      <c r="G551" s="165">
        <v>1</v>
      </c>
      <c r="H551" s="163">
        <v>332</v>
      </c>
      <c r="I551" s="163"/>
      <c r="J551" s="163"/>
      <c r="K551" s="163">
        <v>294</v>
      </c>
      <c r="L551" s="163">
        <v>138.9</v>
      </c>
      <c r="M551" s="163">
        <v>7</v>
      </c>
      <c r="N551" s="194">
        <v>21500</v>
      </c>
      <c r="O551" s="168">
        <v>0</v>
      </c>
      <c r="P551" s="168">
        <v>0</v>
      </c>
      <c r="Q551" s="195">
        <v>21500</v>
      </c>
      <c r="R551" s="163">
        <v>2019</v>
      </c>
    </row>
    <row r="552" spans="1:18" x14ac:dyDescent="0.2">
      <c r="A552" s="163">
        <f t="shared" si="20"/>
        <v>41</v>
      </c>
      <c r="B552" s="166" t="s">
        <v>1643</v>
      </c>
      <c r="C552" s="165">
        <v>1967</v>
      </c>
      <c r="D552" s="163"/>
      <c r="E552" s="166" t="s">
        <v>310</v>
      </c>
      <c r="F552" s="163">
        <v>2</v>
      </c>
      <c r="G552" s="165">
        <v>1</v>
      </c>
      <c r="H552" s="163">
        <v>335</v>
      </c>
      <c r="I552" s="163"/>
      <c r="J552" s="163"/>
      <c r="K552" s="163">
        <v>334.9</v>
      </c>
      <c r="L552" s="163">
        <v>166.8</v>
      </c>
      <c r="M552" s="163">
        <v>8</v>
      </c>
      <c r="N552" s="194">
        <v>21700</v>
      </c>
      <c r="O552" s="168">
        <v>0</v>
      </c>
      <c r="P552" s="168">
        <v>0</v>
      </c>
      <c r="Q552" s="195">
        <v>21700</v>
      </c>
      <c r="R552" s="163">
        <v>2019</v>
      </c>
    </row>
    <row r="553" spans="1:18" x14ac:dyDescent="0.2">
      <c r="A553" s="163">
        <f t="shared" si="20"/>
        <v>42</v>
      </c>
      <c r="B553" s="166" t="s">
        <v>1644</v>
      </c>
      <c r="C553" s="165">
        <v>1967</v>
      </c>
      <c r="D553" s="163"/>
      <c r="E553" s="166" t="s">
        <v>310</v>
      </c>
      <c r="F553" s="163">
        <v>2</v>
      </c>
      <c r="G553" s="165">
        <v>1</v>
      </c>
      <c r="H553" s="163">
        <v>334.2</v>
      </c>
      <c r="I553" s="163"/>
      <c r="J553" s="163"/>
      <c r="K553" s="163">
        <v>334.2</v>
      </c>
      <c r="L553" s="163">
        <v>38.6</v>
      </c>
      <c r="M553" s="163">
        <v>8</v>
      </c>
      <c r="N553" s="194">
        <v>21650</v>
      </c>
      <c r="O553" s="168">
        <v>0</v>
      </c>
      <c r="P553" s="168">
        <v>0</v>
      </c>
      <c r="Q553" s="195">
        <v>21650</v>
      </c>
      <c r="R553" s="163">
        <v>2019</v>
      </c>
    </row>
    <row r="554" spans="1:18" x14ac:dyDescent="0.2">
      <c r="A554" s="163">
        <f t="shared" si="20"/>
        <v>43</v>
      </c>
      <c r="B554" s="166" t="s">
        <v>1645</v>
      </c>
      <c r="C554" s="165">
        <v>1966</v>
      </c>
      <c r="D554" s="163"/>
      <c r="E554" s="166" t="s">
        <v>324</v>
      </c>
      <c r="F554" s="163">
        <v>2</v>
      </c>
      <c r="G554" s="165">
        <v>1</v>
      </c>
      <c r="H554" s="163">
        <v>326</v>
      </c>
      <c r="I554" s="163"/>
      <c r="J554" s="163"/>
      <c r="K554" s="163">
        <v>326</v>
      </c>
      <c r="L554" s="163">
        <v>326</v>
      </c>
      <c r="M554" s="163">
        <v>8</v>
      </c>
      <c r="N554" s="194">
        <v>21100</v>
      </c>
      <c r="O554" s="168">
        <v>0</v>
      </c>
      <c r="P554" s="168">
        <v>0</v>
      </c>
      <c r="Q554" s="195">
        <v>21100</v>
      </c>
      <c r="R554" s="163">
        <v>2019</v>
      </c>
    </row>
    <row r="555" spans="1:18" x14ac:dyDescent="0.2">
      <c r="A555" s="163">
        <f t="shared" si="20"/>
        <v>44</v>
      </c>
      <c r="B555" s="166" t="s">
        <v>1646</v>
      </c>
      <c r="C555" s="165">
        <v>1968</v>
      </c>
      <c r="D555" s="163"/>
      <c r="E555" s="166" t="s">
        <v>324</v>
      </c>
      <c r="F555" s="163">
        <v>2</v>
      </c>
      <c r="G555" s="165">
        <v>1</v>
      </c>
      <c r="H555" s="163">
        <v>330.2</v>
      </c>
      <c r="I555" s="163"/>
      <c r="J555" s="163"/>
      <c r="K555" s="163">
        <v>330.2</v>
      </c>
      <c r="L555" s="163">
        <v>206.8</v>
      </c>
      <c r="M555" s="163">
        <v>10</v>
      </c>
      <c r="N555" s="194">
        <v>21400</v>
      </c>
      <c r="O555" s="168">
        <v>0</v>
      </c>
      <c r="P555" s="168">
        <v>0</v>
      </c>
      <c r="Q555" s="195">
        <v>21400</v>
      </c>
      <c r="R555" s="163">
        <v>2019</v>
      </c>
    </row>
    <row r="556" spans="1:18" x14ac:dyDescent="0.2">
      <c r="A556" s="163">
        <f t="shared" si="20"/>
        <v>45</v>
      </c>
      <c r="B556" s="166" t="s">
        <v>1647</v>
      </c>
      <c r="C556" s="165">
        <v>1967</v>
      </c>
      <c r="D556" s="163"/>
      <c r="E556" s="166" t="s">
        <v>324</v>
      </c>
      <c r="F556" s="163">
        <v>2</v>
      </c>
      <c r="G556" s="165">
        <v>1</v>
      </c>
      <c r="H556" s="163">
        <v>323</v>
      </c>
      <c r="I556" s="163"/>
      <c r="J556" s="163"/>
      <c r="K556" s="163">
        <v>320.3</v>
      </c>
      <c r="L556" s="163">
        <v>281.89999999999998</v>
      </c>
      <c r="M556" s="163">
        <v>9</v>
      </c>
      <c r="N556" s="194">
        <v>20900</v>
      </c>
      <c r="O556" s="168">
        <v>0</v>
      </c>
      <c r="P556" s="168">
        <v>0</v>
      </c>
      <c r="Q556" s="195">
        <v>20900</v>
      </c>
      <c r="R556" s="163">
        <v>2019</v>
      </c>
    </row>
    <row r="557" spans="1:18" x14ac:dyDescent="0.2">
      <c r="A557" s="163">
        <f t="shared" si="20"/>
        <v>46</v>
      </c>
      <c r="B557" s="166" t="s">
        <v>1648</v>
      </c>
      <c r="C557" s="165">
        <v>1972</v>
      </c>
      <c r="D557" s="163"/>
      <c r="E557" s="166" t="s">
        <v>324</v>
      </c>
      <c r="F557" s="163">
        <v>2</v>
      </c>
      <c r="G557" s="165">
        <v>1</v>
      </c>
      <c r="H557" s="163">
        <v>318.10000000000002</v>
      </c>
      <c r="I557" s="163"/>
      <c r="J557" s="163"/>
      <c r="K557" s="163">
        <v>318.10000000000002</v>
      </c>
      <c r="L557" s="163">
        <v>280.2</v>
      </c>
      <c r="M557" s="163">
        <v>8</v>
      </c>
      <c r="N557" s="194">
        <v>20600</v>
      </c>
      <c r="O557" s="168">
        <v>0</v>
      </c>
      <c r="P557" s="168">
        <v>0</v>
      </c>
      <c r="Q557" s="195">
        <v>20600</v>
      </c>
      <c r="R557" s="163">
        <v>2019</v>
      </c>
    </row>
    <row r="558" spans="1:18" x14ac:dyDescent="0.2">
      <c r="A558" s="163">
        <f t="shared" si="20"/>
        <v>47</v>
      </c>
      <c r="B558" s="166" t="s">
        <v>1649</v>
      </c>
      <c r="C558" s="165">
        <v>1968</v>
      </c>
      <c r="D558" s="163"/>
      <c r="E558" s="166" t="s">
        <v>324</v>
      </c>
      <c r="F558" s="163">
        <v>2</v>
      </c>
      <c r="G558" s="165">
        <v>1</v>
      </c>
      <c r="H558" s="163">
        <v>323</v>
      </c>
      <c r="I558" s="163"/>
      <c r="J558" s="163"/>
      <c r="K558" s="163">
        <v>323</v>
      </c>
      <c r="L558" s="163">
        <v>74.599999999999994</v>
      </c>
      <c r="M558" s="163">
        <v>14</v>
      </c>
      <c r="N558" s="194">
        <v>20900</v>
      </c>
      <c r="O558" s="168">
        <v>0</v>
      </c>
      <c r="P558" s="168">
        <v>0</v>
      </c>
      <c r="Q558" s="195">
        <v>20900</v>
      </c>
      <c r="R558" s="163">
        <v>2019</v>
      </c>
    </row>
    <row r="559" spans="1:18" x14ac:dyDescent="0.2">
      <c r="A559" s="163">
        <f t="shared" si="20"/>
        <v>48</v>
      </c>
      <c r="B559" s="166" t="s">
        <v>1650</v>
      </c>
      <c r="C559" s="165">
        <v>1966</v>
      </c>
      <c r="D559" s="163"/>
      <c r="E559" s="166" t="s">
        <v>324</v>
      </c>
      <c r="F559" s="163">
        <v>2</v>
      </c>
      <c r="G559" s="165">
        <v>1</v>
      </c>
      <c r="H559" s="163">
        <v>322.5</v>
      </c>
      <c r="I559" s="163"/>
      <c r="J559" s="163"/>
      <c r="K559" s="163">
        <v>322.5</v>
      </c>
      <c r="L559" s="163">
        <v>113.1</v>
      </c>
      <c r="M559" s="163">
        <v>13</v>
      </c>
      <c r="N559" s="194">
        <v>20900</v>
      </c>
      <c r="O559" s="168">
        <v>0</v>
      </c>
      <c r="P559" s="168">
        <v>0</v>
      </c>
      <c r="Q559" s="195">
        <v>20900</v>
      </c>
      <c r="R559" s="163">
        <v>2019</v>
      </c>
    </row>
    <row r="560" spans="1:18" x14ac:dyDescent="0.2">
      <c r="A560" s="163">
        <f t="shared" si="20"/>
        <v>49</v>
      </c>
      <c r="B560" s="211" t="s">
        <v>1651</v>
      </c>
      <c r="C560" s="165">
        <v>1967</v>
      </c>
      <c r="D560" s="163"/>
      <c r="E560" s="166" t="s">
        <v>324</v>
      </c>
      <c r="F560" s="163">
        <v>2</v>
      </c>
      <c r="G560" s="165">
        <v>1</v>
      </c>
      <c r="H560" s="163">
        <v>322</v>
      </c>
      <c r="I560" s="163"/>
      <c r="J560" s="163"/>
      <c r="K560" s="163">
        <v>311.60000000000002</v>
      </c>
      <c r="L560" s="163">
        <v>160</v>
      </c>
      <c r="M560" s="163">
        <v>11</v>
      </c>
      <c r="N560" s="194">
        <v>20850</v>
      </c>
      <c r="O560" s="168">
        <v>0</v>
      </c>
      <c r="P560" s="168">
        <v>0</v>
      </c>
      <c r="Q560" s="195">
        <v>20850</v>
      </c>
      <c r="R560" s="163">
        <v>2019</v>
      </c>
    </row>
    <row r="561" spans="1:18" x14ac:dyDescent="0.2">
      <c r="A561" s="163">
        <f t="shared" si="20"/>
        <v>50</v>
      </c>
      <c r="B561" s="166" t="s">
        <v>1652</v>
      </c>
      <c r="C561" s="165">
        <v>1962</v>
      </c>
      <c r="D561" s="163"/>
      <c r="E561" s="166" t="s">
        <v>324</v>
      </c>
      <c r="F561" s="163">
        <v>2</v>
      </c>
      <c r="G561" s="165">
        <v>1</v>
      </c>
      <c r="H561" s="163">
        <v>358</v>
      </c>
      <c r="I561" s="163"/>
      <c r="J561" s="163"/>
      <c r="K561" s="163">
        <v>324.89999999999998</v>
      </c>
      <c r="L561" s="163">
        <v>74.400000000000006</v>
      </c>
      <c r="M561" s="163">
        <v>14</v>
      </c>
      <c r="N561" s="194">
        <v>23200</v>
      </c>
      <c r="O561" s="168">
        <v>0</v>
      </c>
      <c r="P561" s="168">
        <v>0</v>
      </c>
      <c r="Q561" s="195">
        <v>23200</v>
      </c>
      <c r="R561" s="163">
        <v>2019</v>
      </c>
    </row>
    <row r="562" spans="1:18" x14ac:dyDescent="0.2">
      <c r="A562" s="163">
        <f t="shared" si="20"/>
        <v>51</v>
      </c>
      <c r="B562" s="166" t="s">
        <v>1653</v>
      </c>
      <c r="C562" s="165">
        <v>1962</v>
      </c>
      <c r="D562" s="163"/>
      <c r="E562" s="166" t="s">
        <v>324</v>
      </c>
      <c r="F562" s="163">
        <v>2</v>
      </c>
      <c r="G562" s="165">
        <v>1</v>
      </c>
      <c r="H562" s="163">
        <v>358</v>
      </c>
      <c r="I562" s="163"/>
      <c r="J562" s="163"/>
      <c r="K562" s="163">
        <v>329</v>
      </c>
      <c r="L562" s="163">
        <v>0</v>
      </c>
      <c r="M562" s="163">
        <v>16</v>
      </c>
      <c r="N562" s="194">
        <v>23200</v>
      </c>
      <c r="O562" s="168">
        <v>0</v>
      </c>
      <c r="P562" s="168">
        <v>0</v>
      </c>
      <c r="Q562" s="195">
        <v>23200</v>
      </c>
      <c r="R562" s="163">
        <v>2019</v>
      </c>
    </row>
    <row r="563" spans="1:18" x14ac:dyDescent="0.2">
      <c r="A563" s="163">
        <f t="shared" si="20"/>
        <v>52</v>
      </c>
      <c r="B563" s="166" t="s">
        <v>1654</v>
      </c>
      <c r="C563" s="165">
        <v>1968</v>
      </c>
      <c r="D563" s="163"/>
      <c r="E563" s="166" t="s">
        <v>324</v>
      </c>
      <c r="F563" s="163">
        <v>2</v>
      </c>
      <c r="G563" s="165">
        <v>1</v>
      </c>
      <c r="H563" s="163">
        <v>355</v>
      </c>
      <c r="I563" s="163"/>
      <c r="J563" s="163"/>
      <c r="K563" s="163">
        <v>324.7</v>
      </c>
      <c r="L563" s="163">
        <v>0</v>
      </c>
      <c r="M563" s="163">
        <v>14</v>
      </c>
      <c r="N563" s="194">
        <v>23000</v>
      </c>
      <c r="O563" s="168">
        <v>0</v>
      </c>
      <c r="P563" s="168">
        <v>0</v>
      </c>
      <c r="Q563" s="195">
        <v>23000</v>
      </c>
      <c r="R563" s="163">
        <v>2019</v>
      </c>
    </row>
    <row r="564" spans="1:18" x14ac:dyDescent="0.2">
      <c r="A564" s="163">
        <f t="shared" si="20"/>
        <v>53</v>
      </c>
      <c r="B564" s="166" t="s">
        <v>1655</v>
      </c>
      <c r="C564" s="165">
        <v>1964</v>
      </c>
      <c r="D564" s="163"/>
      <c r="E564" s="166" t="s">
        <v>324</v>
      </c>
      <c r="F564" s="163">
        <v>2</v>
      </c>
      <c r="G564" s="165">
        <v>1</v>
      </c>
      <c r="H564" s="163">
        <v>361</v>
      </c>
      <c r="I564" s="163"/>
      <c r="J564" s="163"/>
      <c r="K564" s="163">
        <v>331.4</v>
      </c>
      <c r="L564" s="163">
        <v>47.5</v>
      </c>
      <c r="M564" s="163">
        <v>15</v>
      </c>
      <c r="N564" s="194">
        <v>23400</v>
      </c>
      <c r="O564" s="168">
        <v>0</v>
      </c>
      <c r="P564" s="168">
        <v>0</v>
      </c>
      <c r="Q564" s="195">
        <v>23400</v>
      </c>
      <c r="R564" s="163">
        <v>2019</v>
      </c>
    </row>
    <row r="565" spans="1:18" x14ac:dyDescent="0.2">
      <c r="A565" s="163">
        <f t="shared" si="20"/>
        <v>54</v>
      </c>
      <c r="B565" s="166" t="s">
        <v>1656</v>
      </c>
      <c r="C565" s="165">
        <v>1962</v>
      </c>
      <c r="D565" s="163"/>
      <c r="E565" s="166" t="s">
        <v>324</v>
      </c>
      <c r="F565" s="163">
        <v>2</v>
      </c>
      <c r="G565" s="165">
        <v>1</v>
      </c>
      <c r="H565" s="163">
        <v>353</v>
      </c>
      <c r="I565" s="163"/>
      <c r="J565" s="163"/>
      <c r="K565" s="163">
        <v>322.5</v>
      </c>
      <c r="L565" s="163">
        <v>36.5</v>
      </c>
      <c r="M565" s="163">
        <v>15</v>
      </c>
      <c r="N565" s="194">
        <v>22850</v>
      </c>
      <c r="O565" s="168">
        <v>0</v>
      </c>
      <c r="P565" s="168">
        <v>0</v>
      </c>
      <c r="Q565" s="195">
        <v>22850</v>
      </c>
      <c r="R565" s="163">
        <v>2019</v>
      </c>
    </row>
    <row r="566" spans="1:18" x14ac:dyDescent="0.2">
      <c r="A566" s="163">
        <f t="shared" si="20"/>
        <v>55</v>
      </c>
      <c r="B566" s="166" t="s">
        <v>1657</v>
      </c>
      <c r="C566" s="165">
        <v>1963</v>
      </c>
      <c r="D566" s="163"/>
      <c r="E566" s="166" t="s">
        <v>324</v>
      </c>
      <c r="F566" s="163">
        <v>2</v>
      </c>
      <c r="G566" s="165">
        <v>1</v>
      </c>
      <c r="H566" s="163">
        <v>360</v>
      </c>
      <c r="I566" s="163"/>
      <c r="J566" s="163"/>
      <c r="K566" s="163">
        <v>329.6</v>
      </c>
      <c r="L566" s="163">
        <v>77.5</v>
      </c>
      <c r="M566" s="163">
        <v>14</v>
      </c>
      <c r="N566" s="194">
        <v>23300</v>
      </c>
      <c r="O566" s="168">
        <v>0</v>
      </c>
      <c r="P566" s="168">
        <v>0</v>
      </c>
      <c r="Q566" s="195">
        <v>23300</v>
      </c>
      <c r="R566" s="163">
        <v>2019</v>
      </c>
    </row>
    <row r="567" spans="1:18" x14ac:dyDescent="0.2">
      <c r="A567" s="163">
        <f t="shared" si="20"/>
        <v>56</v>
      </c>
      <c r="B567" s="166" t="s">
        <v>1658</v>
      </c>
      <c r="C567" s="165">
        <v>1959</v>
      </c>
      <c r="D567" s="163"/>
      <c r="E567" s="166" t="s">
        <v>1659</v>
      </c>
      <c r="F567" s="163">
        <v>2</v>
      </c>
      <c r="G567" s="165">
        <v>2</v>
      </c>
      <c r="H567" s="163">
        <v>470.9</v>
      </c>
      <c r="I567" s="163"/>
      <c r="J567" s="163"/>
      <c r="K567" s="163">
        <v>435.1</v>
      </c>
      <c r="L567" s="163">
        <v>0</v>
      </c>
      <c r="M567" s="163">
        <v>16</v>
      </c>
      <c r="N567" s="194">
        <v>30500</v>
      </c>
      <c r="O567" s="168">
        <v>0</v>
      </c>
      <c r="P567" s="168">
        <v>0</v>
      </c>
      <c r="Q567" s="195">
        <v>30500</v>
      </c>
      <c r="R567" s="163">
        <v>2019</v>
      </c>
    </row>
    <row r="568" spans="1:18" x14ac:dyDescent="0.2">
      <c r="A568" s="163">
        <f t="shared" si="20"/>
        <v>57</v>
      </c>
      <c r="B568" s="166" t="s">
        <v>1660</v>
      </c>
      <c r="C568" s="165">
        <v>1959</v>
      </c>
      <c r="D568" s="163"/>
      <c r="E568" s="166" t="s">
        <v>1659</v>
      </c>
      <c r="F568" s="163">
        <v>2</v>
      </c>
      <c r="G568" s="165">
        <v>2</v>
      </c>
      <c r="H568" s="163">
        <v>478.5</v>
      </c>
      <c r="I568" s="163"/>
      <c r="J568" s="163"/>
      <c r="K568" s="163">
        <v>431.21</v>
      </c>
      <c r="L568" s="163">
        <v>0</v>
      </c>
      <c r="M568" s="163">
        <v>16</v>
      </c>
      <c r="N568" s="194">
        <v>31000</v>
      </c>
      <c r="O568" s="168">
        <v>0</v>
      </c>
      <c r="P568" s="168">
        <v>0</v>
      </c>
      <c r="Q568" s="195">
        <v>31000</v>
      </c>
      <c r="R568" s="163">
        <v>2019</v>
      </c>
    </row>
    <row r="569" spans="1:18" x14ac:dyDescent="0.2">
      <c r="A569" s="163">
        <f t="shared" si="20"/>
        <v>58</v>
      </c>
      <c r="B569" s="166" t="s">
        <v>1661</v>
      </c>
      <c r="C569" s="165">
        <v>1959</v>
      </c>
      <c r="D569" s="163"/>
      <c r="E569" s="166" t="s">
        <v>1659</v>
      </c>
      <c r="F569" s="163">
        <v>2</v>
      </c>
      <c r="G569" s="165">
        <v>1</v>
      </c>
      <c r="H569" s="163">
        <v>478</v>
      </c>
      <c r="I569" s="163"/>
      <c r="J569" s="163"/>
      <c r="K569" s="163">
        <v>402.4</v>
      </c>
      <c r="L569" s="163">
        <v>0</v>
      </c>
      <c r="M569" s="163">
        <v>16</v>
      </c>
      <c r="N569" s="194">
        <v>30950</v>
      </c>
      <c r="O569" s="168">
        <v>0</v>
      </c>
      <c r="P569" s="168">
        <v>0</v>
      </c>
      <c r="Q569" s="195">
        <v>30950</v>
      </c>
      <c r="R569" s="163">
        <v>2019</v>
      </c>
    </row>
    <row r="570" spans="1:18" x14ac:dyDescent="0.2">
      <c r="A570" s="163">
        <f t="shared" si="20"/>
        <v>59</v>
      </c>
      <c r="B570" s="166" t="s">
        <v>1662</v>
      </c>
      <c r="C570" s="165">
        <v>1959</v>
      </c>
      <c r="D570" s="163"/>
      <c r="E570" s="166" t="s">
        <v>1659</v>
      </c>
      <c r="F570" s="163">
        <v>2</v>
      </c>
      <c r="G570" s="165">
        <v>1</v>
      </c>
      <c r="H570" s="163">
        <v>458.1</v>
      </c>
      <c r="I570" s="163"/>
      <c r="J570" s="163"/>
      <c r="K570" s="163">
        <v>404.3</v>
      </c>
      <c r="L570" s="163">
        <v>0</v>
      </c>
      <c r="M570" s="163">
        <v>16</v>
      </c>
      <c r="N570" s="194">
        <v>29600</v>
      </c>
      <c r="O570" s="168">
        <v>0</v>
      </c>
      <c r="P570" s="168">
        <v>0</v>
      </c>
      <c r="Q570" s="195">
        <v>29600</v>
      </c>
      <c r="R570" s="163">
        <v>2019</v>
      </c>
    </row>
    <row r="571" spans="1:18" x14ac:dyDescent="0.2">
      <c r="A571" s="163">
        <f t="shared" si="20"/>
        <v>60</v>
      </c>
      <c r="B571" s="166" t="s">
        <v>1663</v>
      </c>
      <c r="C571" s="163" t="s">
        <v>432</v>
      </c>
      <c r="D571" s="163"/>
      <c r="E571" s="166" t="s">
        <v>1659</v>
      </c>
      <c r="F571" s="163">
        <v>2</v>
      </c>
      <c r="G571" s="165">
        <v>1</v>
      </c>
      <c r="H571" s="163">
        <v>352</v>
      </c>
      <c r="I571" s="163"/>
      <c r="J571" s="163"/>
      <c r="K571" s="163">
        <v>326.39999999999998</v>
      </c>
      <c r="L571" s="163">
        <v>0</v>
      </c>
      <c r="M571" s="163">
        <v>16</v>
      </c>
      <c r="N571" s="194">
        <v>22780</v>
      </c>
      <c r="O571" s="168">
        <v>0</v>
      </c>
      <c r="P571" s="168">
        <v>0</v>
      </c>
      <c r="Q571" s="195">
        <v>22780</v>
      </c>
      <c r="R571" s="163">
        <v>2019</v>
      </c>
    </row>
    <row r="572" spans="1:18" x14ac:dyDescent="0.2">
      <c r="A572" s="163">
        <f t="shared" si="20"/>
        <v>61</v>
      </c>
      <c r="B572" s="166" t="s">
        <v>1664</v>
      </c>
      <c r="C572" s="163" t="s">
        <v>363</v>
      </c>
      <c r="D572" s="163"/>
      <c r="E572" s="166" t="s">
        <v>1659</v>
      </c>
      <c r="F572" s="163">
        <v>2</v>
      </c>
      <c r="G572" s="165">
        <v>1</v>
      </c>
      <c r="H572" s="163">
        <v>365.2</v>
      </c>
      <c r="I572" s="163"/>
      <c r="J572" s="163"/>
      <c r="K572" s="163">
        <v>339.02</v>
      </c>
      <c r="L572" s="163">
        <v>0</v>
      </c>
      <c r="M572" s="163">
        <v>16</v>
      </c>
      <c r="N572" s="194">
        <v>23650</v>
      </c>
      <c r="O572" s="168">
        <v>0</v>
      </c>
      <c r="P572" s="168">
        <v>0</v>
      </c>
      <c r="Q572" s="195">
        <v>23650</v>
      </c>
      <c r="R572" s="163">
        <v>2019</v>
      </c>
    </row>
    <row r="573" spans="1:18" x14ac:dyDescent="0.2">
      <c r="A573" s="163">
        <f t="shared" si="20"/>
        <v>62</v>
      </c>
      <c r="B573" s="166" t="s">
        <v>1665</v>
      </c>
      <c r="C573" s="163" t="s">
        <v>541</v>
      </c>
      <c r="D573" s="163"/>
      <c r="E573" s="166" t="s">
        <v>1659</v>
      </c>
      <c r="F573" s="163">
        <v>2</v>
      </c>
      <c r="G573" s="165">
        <v>1</v>
      </c>
      <c r="H573" s="163">
        <v>353.4</v>
      </c>
      <c r="I573" s="163"/>
      <c r="J573" s="163"/>
      <c r="K573" s="163">
        <v>328.3</v>
      </c>
      <c r="L573" s="163">
        <v>0</v>
      </c>
      <c r="M573" s="163">
        <v>16</v>
      </c>
      <c r="N573" s="194">
        <v>22870</v>
      </c>
      <c r="O573" s="168">
        <v>0</v>
      </c>
      <c r="P573" s="168">
        <v>0</v>
      </c>
      <c r="Q573" s="195">
        <v>22870</v>
      </c>
      <c r="R573" s="163">
        <v>2019</v>
      </c>
    </row>
    <row r="574" spans="1:18" x14ac:dyDescent="0.2">
      <c r="A574" s="163">
        <f t="shared" si="20"/>
        <v>63</v>
      </c>
      <c r="B574" s="166" t="s">
        <v>1666</v>
      </c>
      <c r="C574" s="163" t="s">
        <v>541</v>
      </c>
      <c r="D574" s="163"/>
      <c r="E574" s="166" t="s">
        <v>1659</v>
      </c>
      <c r="F574" s="163">
        <v>2</v>
      </c>
      <c r="G574" s="165">
        <v>1</v>
      </c>
      <c r="H574" s="163">
        <v>350</v>
      </c>
      <c r="I574" s="163"/>
      <c r="J574" s="163"/>
      <c r="K574" s="163">
        <v>320.7</v>
      </c>
      <c r="L574" s="163">
        <v>37.200000000000003</v>
      </c>
      <c r="M574" s="163">
        <v>15</v>
      </c>
      <c r="N574" s="194">
        <v>22650</v>
      </c>
      <c r="O574" s="168">
        <v>0</v>
      </c>
      <c r="P574" s="168">
        <v>0</v>
      </c>
      <c r="Q574" s="195">
        <v>22650</v>
      </c>
      <c r="R574" s="163">
        <v>2019</v>
      </c>
    </row>
    <row r="575" spans="1:18" x14ac:dyDescent="0.2">
      <c r="A575" s="163">
        <f t="shared" si="20"/>
        <v>64</v>
      </c>
      <c r="B575" s="166" t="s">
        <v>1667</v>
      </c>
      <c r="C575" s="163" t="s">
        <v>1634</v>
      </c>
      <c r="D575" s="163"/>
      <c r="E575" s="166" t="s">
        <v>1659</v>
      </c>
      <c r="F575" s="163">
        <v>2</v>
      </c>
      <c r="G575" s="165">
        <v>1</v>
      </c>
      <c r="H575" s="163">
        <v>348.6</v>
      </c>
      <c r="I575" s="163"/>
      <c r="J575" s="163"/>
      <c r="K575" s="163">
        <v>322.39999999999998</v>
      </c>
      <c r="L575" s="163">
        <v>37</v>
      </c>
      <c r="M575" s="163">
        <v>15</v>
      </c>
      <c r="N575" s="194">
        <v>22560</v>
      </c>
      <c r="O575" s="168">
        <v>0</v>
      </c>
      <c r="P575" s="168">
        <v>0</v>
      </c>
      <c r="Q575" s="195">
        <v>22560</v>
      </c>
      <c r="R575" s="163">
        <v>2019</v>
      </c>
    </row>
    <row r="576" spans="1:18" x14ac:dyDescent="0.2">
      <c r="A576" s="163">
        <f t="shared" si="20"/>
        <v>65</v>
      </c>
      <c r="B576" s="166" t="s">
        <v>1668</v>
      </c>
      <c r="C576" s="163" t="s">
        <v>466</v>
      </c>
      <c r="D576" s="163"/>
      <c r="E576" s="166" t="s">
        <v>1659</v>
      </c>
      <c r="F576" s="163">
        <v>2</v>
      </c>
      <c r="G576" s="165">
        <v>1</v>
      </c>
      <c r="H576" s="163">
        <v>347</v>
      </c>
      <c r="I576" s="163"/>
      <c r="J576" s="163"/>
      <c r="K576" s="163">
        <v>320.7</v>
      </c>
      <c r="L576" s="163">
        <v>0</v>
      </c>
      <c r="M576" s="163">
        <v>16</v>
      </c>
      <c r="N576" s="194">
        <v>22450</v>
      </c>
      <c r="O576" s="168">
        <v>0</v>
      </c>
      <c r="P576" s="168">
        <v>0</v>
      </c>
      <c r="Q576" s="195">
        <v>22450</v>
      </c>
      <c r="R576" s="163">
        <v>2019</v>
      </c>
    </row>
    <row r="577" spans="1:18" x14ac:dyDescent="0.2">
      <c r="A577" s="163">
        <f t="shared" si="20"/>
        <v>66</v>
      </c>
      <c r="B577" s="166" t="s">
        <v>1669</v>
      </c>
      <c r="C577" s="163" t="s">
        <v>541</v>
      </c>
      <c r="D577" s="163"/>
      <c r="E577" s="166" t="s">
        <v>1659</v>
      </c>
      <c r="F577" s="163">
        <v>2</v>
      </c>
      <c r="G577" s="165">
        <v>1</v>
      </c>
      <c r="H577" s="163">
        <v>354.3</v>
      </c>
      <c r="I577" s="163"/>
      <c r="J577" s="163"/>
      <c r="K577" s="163">
        <v>328</v>
      </c>
      <c r="L577" s="163">
        <v>0</v>
      </c>
      <c r="M577" s="163">
        <v>16</v>
      </c>
      <c r="N577" s="194">
        <v>22950</v>
      </c>
      <c r="O577" s="168">
        <v>0</v>
      </c>
      <c r="P577" s="168">
        <v>0</v>
      </c>
      <c r="Q577" s="195">
        <v>22950</v>
      </c>
      <c r="R577" s="163">
        <v>2019</v>
      </c>
    </row>
    <row r="578" spans="1:18" x14ac:dyDescent="0.2">
      <c r="A578" s="163">
        <f t="shared" si="20"/>
        <v>67</v>
      </c>
      <c r="B578" s="166" t="s">
        <v>1670</v>
      </c>
      <c r="C578" s="163" t="s">
        <v>432</v>
      </c>
      <c r="D578" s="163"/>
      <c r="E578" s="166" t="s">
        <v>1659</v>
      </c>
      <c r="F578" s="163">
        <v>2</v>
      </c>
      <c r="G578" s="165">
        <v>1</v>
      </c>
      <c r="H578" s="163">
        <v>359.8</v>
      </c>
      <c r="I578" s="163"/>
      <c r="J578" s="163"/>
      <c r="K578" s="163">
        <v>332.4</v>
      </c>
      <c r="L578" s="163">
        <v>0</v>
      </c>
      <c r="M578" s="163">
        <v>8</v>
      </c>
      <c r="N578" s="194">
        <v>23300</v>
      </c>
      <c r="O578" s="168">
        <v>0</v>
      </c>
      <c r="P578" s="168">
        <v>0</v>
      </c>
      <c r="Q578" s="170">
        <v>23300</v>
      </c>
      <c r="R578" s="163">
        <v>2019</v>
      </c>
    </row>
    <row r="579" spans="1:18" ht="12.75" customHeight="1" x14ac:dyDescent="0.15">
      <c r="A579" s="269" t="s">
        <v>562</v>
      </c>
      <c r="B579" s="269"/>
      <c r="C579" s="173">
        <v>67</v>
      </c>
      <c r="D579" s="174"/>
      <c r="E579" s="172"/>
      <c r="F579" s="174"/>
      <c r="G579" s="173"/>
      <c r="H579" s="175">
        <f t="shared" ref="H579:N579" si="21">SUM(H512:H578)</f>
        <v>23115.77</v>
      </c>
      <c r="I579" s="175">
        <f t="shared" si="21"/>
        <v>0</v>
      </c>
      <c r="J579" s="175">
        <f t="shared" si="21"/>
        <v>0</v>
      </c>
      <c r="K579" s="175">
        <f t="shared" si="21"/>
        <v>22292.700000000004</v>
      </c>
      <c r="L579" s="175">
        <f t="shared" si="21"/>
        <v>5448.8</v>
      </c>
      <c r="M579" s="175">
        <f t="shared" si="21"/>
        <v>733</v>
      </c>
      <c r="N579" s="175">
        <f t="shared" si="21"/>
        <v>1496740</v>
      </c>
      <c r="O579" s="175"/>
      <c r="P579" s="175"/>
      <c r="Q579" s="175">
        <f>SUM(Q512:Q578)</f>
        <v>1496740</v>
      </c>
      <c r="R579" s="176"/>
    </row>
    <row r="580" spans="1:18" ht="12.75" customHeight="1" x14ac:dyDescent="0.15">
      <c r="A580" s="268" t="s">
        <v>574</v>
      </c>
      <c r="B580" s="268"/>
      <c r="C580" s="197"/>
      <c r="D580" s="179"/>
      <c r="E580" s="177"/>
      <c r="F580" s="179"/>
      <c r="G580" s="178"/>
      <c r="H580" s="179"/>
      <c r="I580" s="179"/>
      <c r="J580" s="179"/>
      <c r="K580" s="179"/>
      <c r="L580" s="179"/>
      <c r="M580" s="179"/>
      <c r="N580" s="180"/>
      <c r="O580" s="180"/>
      <c r="P580" s="180"/>
      <c r="Q580" s="181"/>
      <c r="R580" s="182"/>
    </row>
    <row r="581" spans="1:18" x14ac:dyDescent="0.2">
      <c r="A581" s="163"/>
      <c r="B581" s="164" t="s">
        <v>575</v>
      </c>
      <c r="C581" s="165"/>
      <c r="D581" s="163"/>
      <c r="E581" s="166"/>
      <c r="F581" s="163"/>
      <c r="G581" s="165"/>
      <c r="H581" s="163"/>
      <c r="I581" s="163"/>
      <c r="J581" s="163"/>
      <c r="K581" s="163"/>
      <c r="L581" s="163"/>
      <c r="M581" s="163"/>
      <c r="N581" s="168"/>
      <c r="O581" s="168"/>
      <c r="P581" s="168"/>
      <c r="Q581" s="169"/>
      <c r="R581" s="163"/>
    </row>
    <row r="582" spans="1:18" x14ac:dyDescent="0.2">
      <c r="A582" s="163">
        <v>1</v>
      </c>
      <c r="B582" s="166" t="s">
        <v>1671</v>
      </c>
      <c r="C582" s="165">
        <v>1967</v>
      </c>
      <c r="D582" s="163"/>
      <c r="E582" s="166" t="s">
        <v>1672</v>
      </c>
      <c r="F582" s="163">
        <v>2</v>
      </c>
      <c r="G582" s="165">
        <v>1</v>
      </c>
      <c r="H582" s="168">
        <v>326.60000000000002</v>
      </c>
      <c r="I582" s="163"/>
      <c r="J582" s="163"/>
      <c r="K582" s="163">
        <v>326.5</v>
      </c>
      <c r="L582" s="163">
        <v>213.7</v>
      </c>
      <c r="M582" s="163">
        <v>8</v>
      </c>
      <c r="N582" s="194">
        <v>21150</v>
      </c>
      <c r="O582" s="168">
        <v>0</v>
      </c>
      <c r="P582" s="168">
        <v>0</v>
      </c>
      <c r="Q582" s="195">
        <v>21150</v>
      </c>
      <c r="R582" s="163">
        <v>2019</v>
      </c>
    </row>
    <row r="583" spans="1:18" x14ac:dyDescent="0.2">
      <c r="A583" s="163">
        <f t="shared" ref="A583:A614" si="22">A582+1</f>
        <v>2</v>
      </c>
      <c r="B583" s="166" t="s">
        <v>1673</v>
      </c>
      <c r="C583" s="165">
        <v>1963</v>
      </c>
      <c r="D583" s="163"/>
      <c r="E583" s="166" t="s">
        <v>1672</v>
      </c>
      <c r="F583" s="163">
        <v>2</v>
      </c>
      <c r="G583" s="165">
        <v>1</v>
      </c>
      <c r="H583" s="168">
        <v>321.3</v>
      </c>
      <c r="I583" s="163"/>
      <c r="J583" s="163"/>
      <c r="K583" s="163">
        <v>320.5</v>
      </c>
      <c r="L583" s="163">
        <v>282.10000000000002</v>
      </c>
      <c r="M583" s="163">
        <v>8</v>
      </c>
      <c r="N583" s="194">
        <v>20800</v>
      </c>
      <c r="O583" s="168">
        <v>0</v>
      </c>
      <c r="P583" s="168">
        <v>0</v>
      </c>
      <c r="Q583" s="195">
        <v>20800</v>
      </c>
      <c r="R583" s="163">
        <v>2019</v>
      </c>
    </row>
    <row r="584" spans="1:18" x14ac:dyDescent="0.2">
      <c r="A584" s="163">
        <f t="shared" si="22"/>
        <v>3</v>
      </c>
      <c r="B584" s="166" t="s">
        <v>1674</v>
      </c>
      <c r="C584" s="165">
        <v>1961</v>
      </c>
      <c r="D584" s="163"/>
      <c r="E584" s="166" t="s">
        <v>1672</v>
      </c>
      <c r="F584" s="163">
        <v>2</v>
      </c>
      <c r="G584" s="165">
        <v>1</v>
      </c>
      <c r="H584" s="168">
        <v>332.4</v>
      </c>
      <c r="I584" s="163"/>
      <c r="J584" s="163"/>
      <c r="K584" s="163">
        <v>332.4</v>
      </c>
      <c r="L584" s="163">
        <v>157.30000000000001</v>
      </c>
      <c r="M584" s="163">
        <v>14</v>
      </c>
      <c r="N584" s="194">
        <v>21500</v>
      </c>
      <c r="O584" s="168">
        <v>0</v>
      </c>
      <c r="P584" s="168">
        <v>0</v>
      </c>
      <c r="Q584" s="195">
        <v>21500</v>
      </c>
      <c r="R584" s="163">
        <v>2019</v>
      </c>
    </row>
    <row r="585" spans="1:18" x14ac:dyDescent="0.2">
      <c r="A585" s="163">
        <f t="shared" si="22"/>
        <v>4</v>
      </c>
      <c r="B585" s="166" t="s">
        <v>1675</v>
      </c>
      <c r="C585" s="165">
        <v>1961</v>
      </c>
      <c r="D585" s="163"/>
      <c r="E585" s="166" t="s">
        <v>1672</v>
      </c>
      <c r="F585" s="163">
        <v>2</v>
      </c>
      <c r="G585" s="165">
        <v>1</v>
      </c>
      <c r="H585" s="168">
        <v>334</v>
      </c>
      <c r="I585" s="163"/>
      <c r="J585" s="163"/>
      <c r="K585" s="163">
        <v>328.9</v>
      </c>
      <c r="L585" s="163">
        <v>204.1</v>
      </c>
      <c r="M585" s="163">
        <v>7</v>
      </c>
      <c r="N585" s="194">
        <v>21620</v>
      </c>
      <c r="O585" s="168">
        <v>0</v>
      </c>
      <c r="P585" s="168">
        <v>0</v>
      </c>
      <c r="Q585" s="195">
        <v>21620</v>
      </c>
      <c r="R585" s="163">
        <v>2019</v>
      </c>
    </row>
    <row r="586" spans="1:18" x14ac:dyDescent="0.2">
      <c r="A586" s="163">
        <f t="shared" si="22"/>
        <v>5</v>
      </c>
      <c r="B586" s="166" t="s">
        <v>1676</v>
      </c>
      <c r="C586" s="165">
        <v>1956</v>
      </c>
      <c r="D586" s="163"/>
      <c r="E586" s="166" t="s">
        <v>1672</v>
      </c>
      <c r="F586" s="163">
        <v>2</v>
      </c>
      <c r="G586" s="165">
        <v>1</v>
      </c>
      <c r="H586" s="168">
        <v>475.6</v>
      </c>
      <c r="I586" s="163"/>
      <c r="J586" s="163"/>
      <c r="K586" s="163">
        <v>475.6</v>
      </c>
      <c r="L586" s="163">
        <v>409.3</v>
      </c>
      <c r="M586" s="163">
        <v>8</v>
      </c>
      <c r="N586" s="194">
        <v>30800</v>
      </c>
      <c r="O586" s="168">
        <v>0</v>
      </c>
      <c r="P586" s="168">
        <v>0</v>
      </c>
      <c r="Q586" s="195">
        <v>30800</v>
      </c>
      <c r="R586" s="163">
        <v>2019</v>
      </c>
    </row>
    <row r="587" spans="1:18" x14ac:dyDescent="0.2">
      <c r="A587" s="163">
        <f t="shared" si="22"/>
        <v>6</v>
      </c>
      <c r="B587" s="166" t="s">
        <v>1677</v>
      </c>
      <c r="C587" s="165">
        <v>1952</v>
      </c>
      <c r="D587" s="163"/>
      <c r="E587" s="166" t="s">
        <v>1672</v>
      </c>
      <c r="F587" s="163">
        <v>2</v>
      </c>
      <c r="G587" s="165">
        <v>1</v>
      </c>
      <c r="H587" s="168">
        <v>180</v>
      </c>
      <c r="I587" s="163"/>
      <c r="J587" s="163"/>
      <c r="K587" s="163">
        <v>180</v>
      </c>
      <c r="L587" s="163">
        <v>180</v>
      </c>
      <c r="M587" s="163">
        <v>2</v>
      </c>
      <c r="N587" s="194">
        <v>11650</v>
      </c>
      <c r="O587" s="168">
        <v>0</v>
      </c>
      <c r="P587" s="168">
        <v>0</v>
      </c>
      <c r="Q587" s="195">
        <v>11650</v>
      </c>
      <c r="R587" s="163">
        <v>2019</v>
      </c>
    </row>
    <row r="588" spans="1:18" x14ac:dyDescent="0.2">
      <c r="A588" s="163">
        <f t="shared" si="22"/>
        <v>7</v>
      </c>
      <c r="B588" s="166" t="s">
        <v>1678</v>
      </c>
      <c r="C588" s="165">
        <v>1961</v>
      </c>
      <c r="D588" s="163"/>
      <c r="E588" s="166" t="s">
        <v>1672</v>
      </c>
      <c r="F588" s="163">
        <v>2</v>
      </c>
      <c r="G588" s="165">
        <v>1</v>
      </c>
      <c r="H588" s="168">
        <v>321.3</v>
      </c>
      <c r="I588" s="163"/>
      <c r="J588" s="163"/>
      <c r="K588" s="163">
        <v>321.3</v>
      </c>
      <c r="L588" s="163">
        <v>198.8</v>
      </c>
      <c r="M588" s="163">
        <v>8</v>
      </c>
      <c r="N588" s="194">
        <v>20800</v>
      </c>
      <c r="O588" s="168">
        <v>0</v>
      </c>
      <c r="P588" s="168">
        <v>0</v>
      </c>
      <c r="Q588" s="195">
        <v>20800</v>
      </c>
      <c r="R588" s="163">
        <v>2019</v>
      </c>
    </row>
    <row r="589" spans="1:18" x14ac:dyDescent="0.2">
      <c r="A589" s="163">
        <f t="shared" si="22"/>
        <v>8</v>
      </c>
      <c r="B589" s="166" t="s">
        <v>1679</v>
      </c>
      <c r="C589" s="165">
        <v>1976</v>
      </c>
      <c r="D589" s="163"/>
      <c r="E589" s="166" t="s">
        <v>1672</v>
      </c>
      <c r="F589" s="163">
        <v>2</v>
      </c>
      <c r="G589" s="165">
        <v>2</v>
      </c>
      <c r="H589" s="168">
        <v>534.4</v>
      </c>
      <c r="I589" s="163"/>
      <c r="J589" s="163"/>
      <c r="K589" s="163">
        <v>532.70000000000005</v>
      </c>
      <c r="L589" s="163">
        <v>351.1</v>
      </c>
      <c r="M589" s="163">
        <v>18</v>
      </c>
      <c r="N589" s="194">
        <v>34600</v>
      </c>
      <c r="O589" s="168">
        <v>0</v>
      </c>
      <c r="P589" s="168">
        <v>0</v>
      </c>
      <c r="Q589" s="195">
        <v>34600</v>
      </c>
      <c r="R589" s="163">
        <v>2019</v>
      </c>
    </row>
    <row r="590" spans="1:18" x14ac:dyDescent="0.2">
      <c r="A590" s="163">
        <f t="shared" si="22"/>
        <v>9</v>
      </c>
      <c r="B590" s="166" t="s">
        <v>1680</v>
      </c>
      <c r="C590" s="165">
        <v>1936</v>
      </c>
      <c r="D590" s="163"/>
      <c r="E590" s="166" t="s">
        <v>1672</v>
      </c>
      <c r="F590" s="163">
        <v>2</v>
      </c>
      <c r="G590" s="165">
        <v>2</v>
      </c>
      <c r="H590" s="168">
        <v>560</v>
      </c>
      <c r="I590" s="163"/>
      <c r="J590" s="163"/>
      <c r="K590" s="163">
        <v>423.9</v>
      </c>
      <c r="L590" s="163">
        <v>372.3</v>
      </c>
      <c r="M590" s="163">
        <v>15</v>
      </c>
      <c r="N590" s="194">
        <v>36250</v>
      </c>
      <c r="O590" s="168">
        <v>0</v>
      </c>
      <c r="P590" s="168">
        <v>0</v>
      </c>
      <c r="Q590" s="195">
        <v>36250</v>
      </c>
      <c r="R590" s="163">
        <v>2019</v>
      </c>
    </row>
    <row r="591" spans="1:18" x14ac:dyDescent="0.2">
      <c r="A591" s="163">
        <f t="shared" si="22"/>
        <v>10</v>
      </c>
      <c r="B591" s="166" t="s">
        <v>1681</v>
      </c>
      <c r="C591" s="165">
        <v>1952</v>
      </c>
      <c r="D591" s="163"/>
      <c r="E591" s="166" t="s">
        <v>1672</v>
      </c>
      <c r="F591" s="163">
        <v>2</v>
      </c>
      <c r="G591" s="165">
        <v>1</v>
      </c>
      <c r="H591" s="168">
        <v>175.8</v>
      </c>
      <c r="I591" s="163"/>
      <c r="J591" s="163"/>
      <c r="K591" s="163">
        <v>140.69999999999999</v>
      </c>
      <c r="L591" s="163">
        <v>140.69999999999999</v>
      </c>
      <c r="M591" s="163">
        <v>4</v>
      </c>
      <c r="N591" s="194">
        <v>11400</v>
      </c>
      <c r="O591" s="168">
        <v>0</v>
      </c>
      <c r="P591" s="168">
        <v>0</v>
      </c>
      <c r="Q591" s="195">
        <v>11400</v>
      </c>
      <c r="R591" s="163">
        <v>2019</v>
      </c>
    </row>
    <row r="592" spans="1:18" x14ac:dyDescent="0.2">
      <c r="A592" s="163">
        <f t="shared" si="22"/>
        <v>11</v>
      </c>
      <c r="B592" s="166" t="s">
        <v>1682</v>
      </c>
      <c r="C592" s="165">
        <v>1953</v>
      </c>
      <c r="D592" s="163"/>
      <c r="E592" s="166" t="s">
        <v>1672</v>
      </c>
      <c r="F592" s="163">
        <v>2</v>
      </c>
      <c r="G592" s="165">
        <v>2</v>
      </c>
      <c r="H592" s="168">
        <v>380.3</v>
      </c>
      <c r="I592" s="163"/>
      <c r="J592" s="163"/>
      <c r="K592" s="163">
        <v>380.3</v>
      </c>
      <c r="L592" s="163">
        <v>380.3</v>
      </c>
      <c r="M592" s="163">
        <v>8</v>
      </c>
      <c r="N592" s="194">
        <v>24600</v>
      </c>
      <c r="O592" s="168">
        <v>0</v>
      </c>
      <c r="P592" s="168">
        <v>0</v>
      </c>
      <c r="Q592" s="195">
        <v>24600</v>
      </c>
      <c r="R592" s="163">
        <v>2019</v>
      </c>
    </row>
    <row r="593" spans="1:18" x14ac:dyDescent="0.2">
      <c r="A593" s="163">
        <f t="shared" si="22"/>
        <v>12</v>
      </c>
      <c r="B593" s="166" t="s">
        <v>1683</v>
      </c>
      <c r="C593" s="165">
        <v>1952</v>
      </c>
      <c r="D593" s="163"/>
      <c r="E593" s="166" t="s">
        <v>1672</v>
      </c>
      <c r="F593" s="163">
        <v>2</v>
      </c>
      <c r="G593" s="165">
        <v>2</v>
      </c>
      <c r="H593" s="168">
        <v>367</v>
      </c>
      <c r="I593" s="163"/>
      <c r="J593" s="163"/>
      <c r="K593" s="163">
        <v>367</v>
      </c>
      <c r="L593" s="163">
        <v>229.1</v>
      </c>
      <c r="M593" s="163">
        <v>13</v>
      </c>
      <c r="N593" s="194">
        <v>23750</v>
      </c>
      <c r="O593" s="168">
        <v>0</v>
      </c>
      <c r="P593" s="168">
        <v>0</v>
      </c>
      <c r="Q593" s="195">
        <v>23750</v>
      </c>
      <c r="R593" s="163">
        <v>2019</v>
      </c>
    </row>
    <row r="594" spans="1:18" x14ac:dyDescent="0.2">
      <c r="A594" s="163">
        <f t="shared" si="22"/>
        <v>13</v>
      </c>
      <c r="B594" s="166" t="s">
        <v>1684</v>
      </c>
      <c r="C594" s="165">
        <v>1963</v>
      </c>
      <c r="D594" s="163"/>
      <c r="E594" s="166" t="s">
        <v>1672</v>
      </c>
      <c r="F594" s="163">
        <v>2</v>
      </c>
      <c r="G594" s="165">
        <v>2</v>
      </c>
      <c r="H594" s="168">
        <v>338.8</v>
      </c>
      <c r="I594" s="163"/>
      <c r="J594" s="163"/>
      <c r="K594" s="163">
        <v>338.8</v>
      </c>
      <c r="L594" s="163">
        <v>338.8</v>
      </c>
      <c r="M594" s="163">
        <v>8</v>
      </c>
      <c r="N594" s="194">
        <v>21950</v>
      </c>
      <c r="O594" s="168">
        <v>0</v>
      </c>
      <c r="P594" s="168">
        <v>0</v>
      </c>
      <c r="Q594" s="195">
        <v>21950</v>
      </c>
      <c r="R594" s="163">
        <v>2019</v>
      </c>
    </row>
    <row r="595" spans="1:18" x14ac:dyDescent="0.2">
      <c r="A595" s="163">
        <f t="shared" si="22"/>
        <v>14</v>
      </c>
      <c r="B595" s="166" t="s">
        <v>1685</v>
      </c>
      <c r="C595" s="165">
        <v>1962</v>
      </c>
      <c r="D595" s="163"/>
      <c r="E595" s="166" t="s">
        <v>1672</v>
      </c>
      <c r="F595" s="163">
        <v>2</v>
      </c>
      <c r="G595" s="165">
        <v>1</v>
      </c>
      <c r="H595" s="168">
        <v>335</v>
      </c>
      <c r="I595" s="163"/>
      <c r="J595" s="163"/>
      <c r="K595" s="163">
        <v>335</v>
      </c>
      <c r="L595" s="163">
        <v>246.7</v>
      </c>
      <c r="M595" s="163">
        <v>7</v>
      </c>
      <c r="N595" s="194">
        <v>21680</v>
      </c>
      <c r="O595" s="168">
        <v>0</v>
      </c>
      <c r="P595" s="168">
        <v>0</v>
      </c>
      <c r="Q595" s="195">
        <v>21680</v>
      </c>
      <c r="R595" s="163">
        <v>2019</v>
      </c>
    </row>
    <row r="596" spans="1:18" x14ac:dyDescent="0.2">
      <c r="A596" s="163">
        <f t="shared" si="22"/>
        <v>15</v>
      </c>
      <c r="B596" s="166" t="s">
        <v>1686</v>
      </c>
      <c r="C596" s="165">
        <v>1962</v>
      </c>
      <c r="D596" s="163"/>
      <c r="E596" s="166" t="s">
        <v>1672</v>
      </c>
      <c r="F596" s="163">
        <v>2</v>
      </c>
      <c r="G596" s="165">
        <v>1</v>
      </c>
      <c r="H596" s="168">
        <v>335</v>
      </c>
      <c r="I596" s="163"/>
      <c r="J596" s="163"/>
      <c r="K596" s="163">
        <v>335</v>
      </c>
      <c r="L596" s="163">
        <v>243.6</v>
      </c>
      <c r="M596" s="163">
        <v>8</v>
      </c>
      <c r="N596" s="194">
        <v>21680</v>
      </c>
      <c r="O596" s="168">
        <v>0</v>
      </c>
      <c r="P596" s="168">
        <v>0</v>
      </c>
      <c r="Q596" s="195">
        <v>21680</v>
      </c>
      <c r="R596" s="163">
        <v>2019</v>
      </c>
    </row>
    <row r="597" spans="1:18" x14ac:dyDescent="0.2">
      <c r="A597" s="163">
        <f t="shared" si="22"/>
        <v>16</v>
      </c>
      <c r="B597" s="166" t="s">
        <v>1687</v>
      </c>
      <c r="C597" s="165">
        <v>1964</v>
      </c>
      <c r="D597" s="163"/>
      <c r="E597" s="166" t="s">
        <v>1672</v>
      </c>
      <c r="F597" s="163">
        <v>2</v>
      </c>
      <c r="G597" s="165">
        <v>1</v>
      </c>
      <c r="H597" s="168">
        <v>370.48</v>
      </c>
      <c r="I597" s="163"/>
      <c r="J597" s="163"/>
      <c r="K597" s="163">
        <v>370.48</v>
      </c>
      <c r="L597" s="163">
        <v>288.8</v>
      </c>
      <c r="M597" s="163">
        <v>8</v>
      </c>
      <c r="N597" s="194">
        <v>24000</v>
      </c>
      <c r="O597" s="168">
        <v>0</v>
      </c>
      <c r="P597" s="168">
        <v>0</v>
      </c>
      <c r="Q597" s="195">
        <v>24000</v>
      </c>
      <c r="R597" s="163">
        <v>2019</v>
      </c>
    </row>
    <row r="598" spans="1:18" x14ac:dyDescent="0.2">
      <c r="A598" s="163">
        <f t="shared" si="22"/>
        <v>17</v>
      </c>
      <c r="B598" s="166" t="s">
        <v>1688</v>
      </c>
      <c r="C598" s="165">
        <v>1963</v>
      </c>
      <c r="D598" s="163"/>
      <c r="E598" s="166" t="s">
        <v>1672</v>
      </c>
      <c r="F598" s="163">
        <v>2</v>
      </c>
      <c r="G598" s="165">
        <v>1</v>
      </c>
      <c r="H598" s="168">
        <v>324.89999999999998</v>
      </c>
      <c r="I598" s="163"/>
      <c r="J598" s="163"/>
      <c r="K598" s="163">
        <v>291.60000000000002</v>
      </c>
      <c r="L598" s="163">
        <v>276.8</v>
      </c>
      <c r="M598" s="163">
        <v>8</v>
      </c>
      <c r="N598" s="194">
        <v>21030</v>
      </c>
      <c r="O598" s="168">
        <v>0</v>
      </c>
      <c r="P598" s="168">
        <v>0</v>
      </c>
      <c r="Q598" s="195">
        <v>21030</v>
      </c>
      <c r="R598" s="163">
        <v>2019</v>
      </c>
    </row>
    <row r="599" spans="1:18" x14ac:dyDescent="0.2">
      <c r="A599" s="163">
        <f t="shared" si="22"/>
        <v>18</v>
      </c>
      <c r="B599" s="166" t="s">
        <v>1689</v>
      </c>
      <c r="C599" s="165">
        <v>1964</v>
      </c>
      <c r="D599" s="163"/>
      <c r="E599" s="166" t="s">
        <v>1672</v>
      </c>
      <c r="F599" s="163">
        <v>2</v>
      </c>
      <c r="G599" s="165">
        <v>1</v>
      </c>
      <c r="H599" s="168">
        <v>328.8</v>
      </c>
      <c r="I599" s="163"/>
      <c r="J599" s="163"/>
      <c r="K599" s="163">
        <v>328.8</v>
      </c>
      <c r="L599" s="163">
        <v>202.4</v>
      </c>
      <c r="M599" s="163">
        <v>11</v>
      </c>
      <c r="N599" s="194">
        <v>21280</v>
      </c>
      <c r="O599" s="168">
        <v>0</v>
      </c>
      <c r="P599" s="168">
        <v>0</v>
      </c>
      <c r="Q599" s="195">
        <v>21280</v>
      </c>
      <c r="R599" s="163">
        <v>2019</v>
      </c>
    </row>
    <row r="600" spans="1:18" x14ac:dyDescent="0.2">
      <c r="A600" s="163">
        <f t="shared" si="22"/>
        <v>19</v>
      </c>
      <c r="B600" s="166" t="s">
        <v>1690</v>
      </c>
      <c r="C600" s="165">
        <v>1963</v>
      </c>
      <c r="D600" s="163"/>
      <c r="E600" s="166" t="s">
        <v>1672</v>
      </c>
      <c r="F600" s="163">
        <v>2</v>
      </c>
      <c r="G600" s="165">
        <v>1</v>
      </c>
      <c r="H600" s="168">
        <v>326.10000000000002</v>
      </c>
      <c r="I600" s="163"/>
      <c r="J600" s="163"/>
      <c r="K600" s="163">
        <v>326.10000000000002</v>
      </c>
      <c r="L600" s="163">
        <v>250.04</v>
      </c>
      <c r="M600" s="163">
        <v>11</v>
      </c>
      <c r="N600" s="194">
        <v>21100</v>
      </c>
      <c r="O600" s="168">
        <v>0</v>
      </c>
      <c r="P600" s="168">
        <v>0</v>
      </c>
      <c r="Q600" s="195">
        <v>21100</v>
      </c>
      <c r="R600" s="163">
        <v>2019</v>
      </c>
    </row>
    <row r="601" spans="1:18" x14ac:dyDescent="0.2">
      <c r="A601" s="163">
        <f t="shared" si="22"/>
        <v>20</v>
      </c>
      <c r="B601" s="166" t="s">
        <v>1691</v>
      </c>
      <c r="C601" s="165">
        <v>1958</v>
      </c>
      <c r="D601" s="163"/>
      <c r="E601" s="166" t="s">
        <v>1672</v>
      </c>
      <c r="F601" s="163">
        <v>2</v>
      </c>
      <c r="G601" s="165">
        <v>1</v>
      </c>
      <c r="H601" s="168">
        <v>397.2</v>
      </c>
      <c r="I601" s="163"/>
      <c r="J601" s="163"/>
      <c r="K601" s="163">
        <v>333.01</v>
      </c>
      <c r="L601" s="163">
        <v>333.01</v>
      </c>
      <c r="M601" s="163">
        <v>8</v>
      </c>
      <c r="N601" s="194">
        <v>25700</v>
      </c>
      <c r="O601" s="168">
        <v>0</v>
      </c>
      <c r="P601" s="168">
        <v>0</v>
      </c>
      <c r="Q601" s="195">
        <v>25700</v>
      </c>
      <c r="R601" s="163">
        <v>2019</v>
      </c>
    </row>
    <row r="602" spans="1:18" x14ac:dyDescent="0.2">
      <c r="A602" s="163">
        <f t="shared" si="22"/>
        <v>21</v>
      </c>
      <c r="B602" s="166" t="s">
        <v>1692</v>
      </c>
      <c r="C602" s="165">
        <v>1960</v>
      </c>
      <c r="D602" s="163"/>
      <c r="E602" s="166" t="s">
        <v>1672</v>
      </c>
      <c r="F602" s="163">
        <v>2</v>
      </c>
      <c r="G602" s="165">
        <v>1</v>
      </c>
      <c r="H602" s="168">
        <v>221.6</v>
      </c>
      <c r="I602" s="163"/>
      <c r="J602" s="163"/>
      <c r="K602" s="163">
        <v>221.6</v>
      </c>
      <c r="L602" s="163">
        <v>85.1</v>
      </c>
      <c r="M602" s="163">
        <v>9</v>
      </c>
      <c r="N602" s="194">
        <v>14350</v>
      </c>
      <c r="O602" s="168">
        <v>0</v>
      </c>
      <c r="P602" s="168">
        <v>0</v>
      </c>
      <c r="Q602" s="195">
        <v>14350</v>
      </c>
      <c r="R602" s="163">
        <v>2019</v>
      </c>
    </row>
    <row r="603" spans="1:18" x14ac:dyDescent="0.2">
      <c r="A603" s="163">
        <f t="shared" si="22"/>
        <v>22</v>
      </c>
      <c r="B603" s="166" t="s">
        <v>1693</v>
      </c>
      <c r="C603" s="165">
        <v>1967</v>
      </c>
      <c r="D603" s="163"/>
      <c r="E603" s="166" t="s">
        <v>1672</v>
      </c>
      <c r="F603" s="163">
        <v>2</v>
      </c>
      <c r="G603" s="165">
        <v>1</v>
      </c>
      <c r="H603" s="168">
        <v>322.39999999999998</v>
      </c>
      <c r="I603" s="163"/>
      <c r="J603" s="163"/>
      <c r="K603" s="163">
        <v>307.60000000000002</v>
      </c>
      <c r="L603" s="163">
        <v>307.60000000000002</v>
      </c>
      <c r="M603" s="163">
        <v>9</v>
      </c>
      <c r="N603" s="194">
        <v>20870</v>
      </c>
      <c r="O603" s="168">
        <v>0</v>
      </c>
      <c r="P603" s="168">
        <v>0</v>
      </c>
      <c r="Q603" s="195">
        <v>20870</v>
      </c>
      <c r="R603" s="163">
        <v>2019</v>
      </c>
    </row>
    <row r="604" spans="1:18" x14ac:dyDescent="0.2">
      <c r="A604" s="163">
        <f t="shared" si="22"/>
        <v>23</v>
      </c>
      <c r="B604" s="166" t="s">
        <v>1694</v>
      </c>
      <c r="C604" s="165">
        <v>1979</v>
      </c>
      <c r="D604" s="163"/>
      <c r="E604" s="166" t="s">
        <v>1672</v>
      </c>
      <c r="F604" s="163">
        <v>2</v>
      </c>
      <c r="G604" s="165">
        <v>2</v>
      </c>
      <c r="H604" s="168">
        <v>495.3</v>
      </c>
      <c r="I604" s="163"/>
      <c r="J604" s="163"/>
      <c r="K604" s="163">
        <v>495.3</v>
      </c>
      <c r="L604" s="163">
        <v>377.5</v>
      </c>
      <c r="M604" s="163">
        <v>12</v>
      </c>
      <c r="N604" s="194">
        <v>32050</v>
      </c>
      <c r="O604" s="168">
        <v>0</v>
      </c>
      <c r="P604" s="168">
        <v>0</v>
      </c>
      <c r="Q604" s="195">
        <v>32050</v>
      </c>
      <c r="R604" s="163">
        <v>2019</v>
      </c>
    </row>
    <row r="605" spans="1:18" x14ac:dyDescent="0.2">
      <c r="A605" s="163">
        <f t="shared" si="22"/>
        <v>24</v>
      </c>
      <c r="B605" s="166" t="s">
        <v>1695</v>
      </c>
      <c r="C605" s="165">
        <v>1963</v>
      </c>
      <c r="D605" s="163"/>
      <c r="E605" s="166" t="s">
        <v>1672</v>
      </c>
      <c r="F605" s="163">
        <v>2</v>
      </c>
      <c r="G605" s="165">
        <v>2</v>
      </c>
      <c r="H605" s="168">
        <v>504.7</v>
      </c>
      <c r="I605" s="163"/>
      <c r="J605" s="163"/>
      <c r="K605" s="163">
        <v>504.7</v>
      </c>
      <c r="L605" s="163">
        <v>332.3</v>
      </c>
      <c r="M605" s="163">
        <v>16</v>
      </c>
      <c r="N605" s="194">
        <v>32670</v>
      </c>
      <c r="O605" s="168">
        <v>0</v>
      </c>
      <c r="P605" s="168">
        <v>0</v>
      </c>
      <c r="Q605" s="195">
        <v>32670</v>
      </c>
      <c r="R605" s="163">
        <v>2019</v>
      </c>
    </row>
    <row r="606" spans="1:18" x14ac:dyDescent="0.2">
      <c r="A606" s="163">
        <f t="shared" si="22"/>
        <v>25</v>
      </c>
      <c r="B606" s="166" t="s">
        <v>1696</v>
      </c>
      <c r="C606" s="165">
        <v>1968</v>
      </c>
      <c r="D606" s="163"/>
      <c r="E606" s="166" t="s">
        <v>1672</v>
      </c>
      <c r="F606" s="163">
        <v>2</v>
      </c>
      <c r="G606" s="165">
        <v>1</v>
      </c>
      <c r="H606" s="168">
        <v>320.8</v>
      </c>
      <c r="I606" s="163"/>
      <c r="J606" s="163"/>
      <c r="K606" s="163">
        <v>320.8</v>
      </c>
      <c r="L606" s="163">
        <v>199.1</v>
      </c>
      <c r="M606" s="163">
        <v>12</v>
      </c>
      <c r="N606" s="194">
        <v>20760</v>
      </c>
      <c r="O606" s="168">
        <v>0</v>
      </c>
      <c r="P606" s="168">
        <v>0</v>
      </c>
      <c r="Q606" s="195">
        <v>20760</v>
      </c>
      <c r="R606" s="163">
        <v>2019</v>
      </c>
    </row>
    <row r="607" spans="1:18" x14ac:dyDescent="0.2">
      <c r="A607" s="163">
        <f t="shared" si="22"/>
        <v>26</v>
      </c>
      <c r="B607" s="166" t="s">
        <v>1697</v>
      </c>
      <c r="C607" s="165">
        <v>1968</v>
      </c>
      <c r="D607" s="163"/>
      <c r="E607" s="166" t="s">
        <v>1672</v>
      </c>
      <c r="F607" s="163">
        <v>2</v>
      </c>
      <c r="G607" s="165">
        <v>1</v>
      </c>
      <c r="H607" s="168">
        <v>314.3</v>
      </c>
      <c r="I607" s="163"/>
      <c r="J607" s="163"/>
      <c r="K607" s="163">
        <v>314.3</v>
      </c>
      <c r="L607" s="163">
        <v>277.2</v>
      </c>
      <c r="M607" s="163">
        <v>8</v>
      </c>
      <c r="N607" s="194">
        <v>20340</v>
      </c>
      <c r="O607" s="168">
        <v>0</v>
      </c>
      <c r="P607" s="168">
        <v>0</v>
      </c>
      <c r="Q607" s="195">
        <v>20340</v>
      </c>
      <c r="R607" s="163">
        <v>2019</v>
      </c>
    </row>
    <row r="608" spans="1:18" x14ac:dyDescent="0.2">
      <c r="A608" s="163">
        <f t="shared" si="22"/>
        <v>27</v>
      </c>
      <c r="B608" s="166" t="s">
        <v>1698</v>
      </c>
      <c r="C608" s="165">
        <v>1974</v>
      </c>
      <c r="D608" s="163"/>
      <c r="E608" s="166" t="s">
        <v>1672</v>
      </c>
      <c r="F608" s="163">
        <v>2</v>
      </c>
      <c r="G608" s="165">
        <v>2</v>
      </c>
      <c r="H608" s="168">
        <v>510</v>
      </c>
      <c r="I608" s="163"/>
      <c r="J608" s="163"/>
      <c r="K608" s="163">
        <v>510</v>
      </c>
      <c r="L608" s="163">
        <v>375.1</v>
      </c>
      <c r="M608" s="163">
        <v>12</v>
      </c>
      <c r="N608" s="194">
        <v>33000</v>
      </c>
      <c r="O608" s="168">
        <v>0</v>
      </c>
      <c r="P608" s="168">
        <v>0</v>
      </c>
      <c r="Q608" s="195">
        <v>33000</v>
      </c>
      <c r="R608" s="163">
        <v>2019</v>
      </c>
    </row>
    <row r="609" spans="1:18" x14ac:dyDescent="0.2">
      <c r="A609" s="163">
        <f t="shared" si="22"/>
        <v>28</v>
      </c>
      <c r="B609" s="166" t="s">
        <v>1699</v>
      </c>
      <c r="C609" s="165">
        <v>1969</v>
      </c>
      <c r="D609" s="163"/>
      <c r="E609" s="166" t="s">
        <v>1672</v>
      </c>
      <c r="F609" s="163">
        <v>2</v>
      </c>
      <c r="G609" s="165">
        <v>2</v>
      </c>
      <c r="H609" s="168">
        <v>498.1</v>
      </c>
      <c r="I609" s="163"/>
      <c r="J609" s="163"/>
      <c r="K609" s="163">
        <v>496.8</v>
      </c>
      <c r="L609" s="163">
        <v>367.4</v>
      </c>
      <c r="M609" s="163">
        <v>10</v>
      </c>
      <c r="N609" s="194">
        <v>32250</v>
      </c>
      <c r="O609" s="168">
        <v>0</v>
      </c>
      <c r="P609" s="168">
        <v>0</v>
      </c>
      <c r="Q609" s="195">
        <v>32250</v>
      </c>
      <c r="R609" s="163">
        <v>2019</v>
      </c>
    </row>
    <row r="610" spans="1:18" x14ac:dyDescent="0.2">
      <c r="A610" s="163">
        <f t="shared" si="22"/>
        <v>29</v>
      </c>
      <c r="B610" s="166" t="s">
        <v>1700</v>
      </c>
      <c r="C610" s="165">
        <v>1967</v>
      </c>
      <c r="D610" s="163"/>
      <c r="E610" s="166" t="s">
        <v>1672</v>
      </c>
      <c r="F610" s="163">
        <v>2</v>
      </c>
      <c r="G610" s="165">
        <v>2</v>
      </c>
      <c r="H610" s="168">
        <v>501.6</v>
      </c>
      <c r="I610" s="163"/>
      <c r="J610" s="163"/>
      <c r="K610" s="163">
        <v>499.7</v>
      </c>
      <c r="L610" s="163">
        <v>363.2</v>
      </c>
      <c r="M610" s="163">
        <v>3</v>
      </c>
      <c r="N610" s="194">
        <v>32470</v>
      </c>
      <c r="O610" s="168">
        <v>0</v>
      </c>
      <c r="P610" s="168">
        <v>0</v>
      </c>
      <c r="Q610" s="195">
        <v>32470</v>
      </c>
      <c r="R610" s="163">
        <v>2019</v>
      </c>
    </row>
    <row r="611" spans="1:18" x14ac:dyDescent="0.2">
      <c r="A611" s="163">
        <f t="shared" si="22"/>
        <v>30</v>
      </c>
      <c r="B611" s="166" t="s">
        <v>1701</v>
      </c>
      <c r="C611" s="165"/>
      <c r="D611" s="163"/>
      <c r="E611" s="166" t="s">
        <v>1672</v>
      </c>
      <c r="F611" s="163">
        <v>2</v>
      </c>
      <c r="G611" s="165">
        <v>2</v>
      </c>
      <c r="H611" s="168">
        <v>375.5</v>
      </c>
      <c r="I611" s="163"/>
      <c r="J611" s="163"/>
      <c r="K611" s="163">
        <v>358.3</v>
      </c>
      <c r="L611" s="163">
        <v>333.1</v>
      </c>
      <c r="M611" s="163">
        <v>9</v>
      </c>
      <c r="N611" s="194">
        <v>24300</v>
      </c>
      <c r="O611" s="168">
        <v>0</v>
      </c>
      <c r="P611" s="168">
        <v>0</v>
      </c>
      <c r="Q611" s="195">
        <v>24300</v>
      </c>
      <c r="R611" s="163">
        <v>2019</v>
      </c>
    </row>
    <row r="612" spans="1:18" x14ac:dyDescent="0.2">
      <c r="A612" s="163">
        <f t="shared" si="22"/>
        <v>31</v>
      </c>
      <c r="B612" s="166" t="s">
        <v>1702</v>
      </c>
      <c r="C612" s="165">
        <v>1964</v>
      </c>
      <c r="D612" s="163"/>
      <c r="E612" s="166" t="s">
        <v>1672</v>
      </c>
      <c r="F612" s="163">
        <v>2</v>
      </c>
      <c r="G612" s="165">
        <v>1</v>
      </c>
      <c r="H612" s="168">
        <v>409.3</v>
      </c>
      <c r="I612" s="163"/>
      <c r="J612" s="163"/>
      <c r="K612" s="163">
        <v>393.6</v>
      </c>
      <c r="L612" s="163">
        <v>346.6</v>
      </c>
      <c r="M612" s="163">
        <v>6</v>
      </c>
      <c r="N612" s="194">
        <v>26500</v>
      </c>
      <c r="O612" s="168">
        <v>0</v>
      </c>
      <c r="P612" s="168">
        <v>0</v>
      </c>
      <c r="Q612" s="195">
        <v>26500</v>
      </c>
      <c r="R612" s="163">
        <v>2019</v>
      </c>
    </row>
    <row r="613" spans="1:18" x14ac:dyDescent="0.2">
      <c r="A613" s="163">
        <f t="shared" si="22"/>
        <v>32</v>
      </c>
      <c r="B613" s="166" t="s">
        <v>1703</v>
      </c>
      <c r="C613" s="165">
        <v>1978</v>
      </c>
      <c r="D613" s="163"/>
      <c r="E613" s="166" t="s">
        <v>1672</v>
      </c>
      <c r="F613" s="163">
        <v>2</v>
      </c>
      <c r="G613" s="165">
        <v>1</v>
      </c>
      <c r="H613" s="168">
        <v>421.9</v>
      </c>
      <c r="I613" s="163"/>
      <c r="J613" s="163"/>
      <c r="K613" s="163">
        <v>352.7</v>
      </c>
      <c r="L613" s="163">
        <v>283.8</v>
      </c>
      <c r="M613" s="163">
        <v>10</v>
      </c>
      <c r="N613" s="194">
        <v>27300</v>
      </c>
      <c r="O613" s="168">
        <v>0</v>
      </c>
      <c r="P613" s="168">
        <v>0</v>
      </c>
      <c r="Q613" s="195">
        <v>27300</v>
      </c>
      <c r="R613" s="163">
        <v>2019</v>
      </c>
    </row>
    <row r="614" spans="1:18" x14ac:dyDescent="0.2">
      <c r="A614" s="163">
        <f t="shared" si="22"/>
        <v>33</v>
      </c>
      <c r="B614" s="166" t="s">
        <v>1704</v>
      </c>
      <c r="C614" s="165">
        <v>1950</v>
      </c>
      <c r="D614" s="163"/>
      <c r="E614" s="166" t="s">
        <v>1672</v>
      </c>
      <c r="F614" s="163">
        <v>2</v>
      </c>
      <c r="G614" s="165">
        <v>1</v>
      </c>
      <c r="H614" s="168">
        <v>371.4</v>
      </c>
      <c r="I614" s="163"/>
      <c r="J614" s="163"/>
      <c r="K614" s="163">
        <v>371.4</v>
      </c>
      <c r="L614" s="163">
        <v>371.4</v>
      </c>
      <c r="M614" s="163">
        <v>8</v>
      </c>
      <c r="N614" s="194">
        <v>24035</v>
      </c>
      <c r="O614" s="168">
        <v>0</v>
      </c>
      <c r="P614" s="168">
        <v>0</v>
      </c>
      <c r="Q614" s="195">
        <v>24035</v>
      </c>
      <c r="R614" s="163">
        <v>2019</v>
      </c>
    </row>
    <row r="615" spans="1:18" x14ac:dyDescent="0.2">
      <c r="A615" s="163">
        <f t="shared" ref="A615:A644" si="23">A614+1</f>
        <v>34</v>
      </c>
      <c r="B615" s="166" t="s">
        <v>1705</v>
      </c>
      <c r="C615" s="165">
        <v>1967</v>
      </c>
      <c r="D615" s="163"/>
      <c r="E615" s="166" t="s">
        <v>1672</v>
      </c>
      <c r="F615" s="163">
        <v>2</v>
      </c>
      <c r="G615" s="165">
        <v>2</v>
      </c>
      <c r="H615" s="168">
        <v>491.4</v>
      </c>
      <c r="I615" s="163"/>
      <c r="J615" s="163"/>
      <c r="K615" s="163">
        <v>491.4</v>
      </c>
      <c r="L615" s="163">
        <v>382.2</v>
      </c>
      <c r="M615" s="163">
        <v>16</v>
      </c>
      <c r="N615" s="194">
        <v>31800</v>
      </c>
      <c r="O615" s="168">
        <v>0</v>
      </c>
      <c r="P615" s="168">
        <v>0</v>
      </c>
      <c r="Q615" s="195">
        <v>31800</v>
      </c>
      <c r="R615" s="163">
        <v>2019</v>
      </c>
    </row>
    <row r="616" spans="1:18" x14ac:dyDescent="0.2">
      <c r="A616" s="163">
        <f t="shared" si="23"/>
        <v>35</v>
      </c>
      <c r="B616" s="166" t="s">
        <v>1706</v>
      </c>
      <c r="C616" s="165">
        <v>1958</v>
      </c>
      <c r="D616" s="163"/>
      <c r="E616" s="166" t="s">
        <v>1672</v>
      </c>
      <c r="F616" s="163">
        <v>2</v>
      </c>
      <c r="G616" s="165">
        <v>2</v>
      </c>
      <c r="H616" s="168">
        <v>506.1</v>
      </c>
      <c r="I616" s="163"/>
      <c r="J616" s="163"/>
      <c r="K616" s="163">
        <v>495.85</v>
      </c>
      <c r="L616" s="163">
        <v>430.8</v>
      </c>
      <c r="M616" s="163">
        <v>16</v>
      </c>
      <c r="N616" s="194">
        <v>32750</v>
      </c>
      <c r="O616" s="168">
        <v>0</v>
      </c>
      <c r="P616" s="168">
        <v>0</v>
      </c>
      <c r="Q616" s="195">
        <v>32750</v>
      </c>
      <c r="R616" s="163">
        <v>2019</v>
      </c>
    </row>
    <row r="617" spans="1:18" x14ac:dyDescent="0.2">
      <c r="A617" s="163">
        <f t="shared" si="23"/>
        <v>36</v>
      </c>
      <c r="B617" s="166" t="s">
        <v>1707</v>
      </c>
      <c r="C617" s="165">
        <v>1960</v>
      </c>
      <c r="D617" s="163"/>
      <c r="E617" s="166" t="s">
        <v>1672</v>
      </c>
      <c r="F617" s="163">
        <v>2</v>
      </c>
      <c r="G617" s="165">
        <v>1</v>
      </c>
      <c r="H617" s="168">
        <v>326.5</v>
      </c>
      <c r="I617" s="163"/>
      <c r="J617" s="163"/>
      <c r="K617" s="163">
        <v>326.5</v>
      </c>
      <c r="L617" s="163">
        <v>239.7</v>
      </c>
      <c r="M617" s="163">
        <v>11</v>
      </c>
      <c r="N617" s="194">
        <v>21130</v>
      </c>
      <c r="O617" s="168">
        <v>0</v>
      </c>
      <c r="P617" s="168">
        <v>0</v>
      </c>
      <c r="Q617" s="195">
        <v>21130</v>
      </c>
      <c r="R617" s="163">
        <v>2019</v>
      </c>
    </row>
    <row r="618" spans="1:18" x14ac:dyDescent="0.2">
      <c r="A618" s="163">
        <f t="shared" si="23"/>
        <v>37</v>
      </c>
      <c r="B618" s="166" t="s">
        <v>1708</v>
      </c>
      <c r="C618" s="165">
        <v>1960</v>
      </c>
      <c r="D618" s="163"/>
      <c r="E618" s="166" t="s">
        <v>1672</v>
      </c>
      <c r="F618" s="163">
        <v>2</v>
      </c>
      <c r="G618" s="165">
        <v>1</v>
      </c>
      <c r="H618" s="168">
        <v>281.7</v>
      </c>
      <c r="I618" s="163"/>
      <c r="J618" s="163"/>
      <c r="K618" s="163">
        <v>281.7</v>
      </c>
      <c r="L618" s="163">
        <v>196.9</v>
      </c>
      <c r="M618" s="163">
        <v>7</v>
      </c>
      <c r="N618" s="194">
        <v>18230</v>
      </c>
      <c r="O618" s="168">
        <v>0</v>
      </c>
      <c r="P618" s="168">
        <v>0</v>
      </c>
      <c r="Q618" s="195">
        <v>18230</v>
      </c>
      <c r="R618" s="163">
        <v>2019</v>
      </c>
    </row>
    <row r="619" spans="1:18" x14ac:dyDescent="0.2">
      <c r="A619" s="163">
        <f t="shared" si="23"/>
        <v>38</v>
      </c>
      <c r="B619" s="166" t="s">
        <v>1709</v>
      </c>
      <c r="C619" s="165">
        <v>1960</v>
      </c>
      <c r="D619" s="163"/>
      <c r="E619" s="166" t="s">
        <v>1672</v>
      </c>
      <c r="F619" s="163">
        <v>2</v>
      </c>
      <c r="G619" s="165">
        <v>1</v>
      </c>
      <c r="H619" s="168">
        <v>244.2</v>
      </c>
      <c r="I619" s="163"/>
      <c r="J619" s="163"/>
      <c r="K619" s="163">
        <v>244.2</v>
      </c>
      <c r="L619" s="163">
        <v>244.2</v>
      </c>
      <c r="M619" s="163">
        <v>4</v>
      </c>
      <c r="N619" s="194">
        <v>15800</v>
      </c>
      <c r="O619" s="168">
        <v>0</v>
      </c>
      <c r="P619" s="168">
        <v>0</v>
      </c>
      <c r="Q619" s="195">
        <v>15800</v>
      </c>
      <c r="R619" s="163">
        <v>2019</v>
      </c>
    </row>
    <row r="620" spans="1:18" x14ac:dyDescent="0.2">
      <c r="A620" s="163">
        <f t="shared" si="23"/>
        <v>39</v>
      </c>
      <c r="B620" s="166" t="s">
        <v>1710</v>
      </c>
      <c r="C620" s="165">
        <v>1963</v>
      </c>
      <c r="D620" s="163"/>
      <c r="E620" s="166" t="s">
        <v>1672</v>
      </c>
      <c r="F620" s="163">
        <v>2</v>
      </c>
      <c r="G620" s="165">
        <v>1</v>
      </c>
      <c r="H620" s="168">
        <v>304</v>
      </c>
      <c r="I620" s="163"/>
      <c r="J620" s="163"/>
      <c r="K620" s="163">
        <v>304</v>
      </c>
      <c r="L620" s="163">
        <v>268.8</v>
      </c>
      <c r="M620" s="163">
        <v>9</v>
      </c>
      <c r="N620" s="194">
        <v>19700</v>
      </c>
      <c r="O620" s="168">
        <v>0</v>
      </c>
      <c r="P620" s="168">
        <v>0</v>
      </c>
      <c r="Q620" s="195">
        <v>19700</v>
      </c>
      <c r="R620" s="163">
        <v>2019</v>
      </c>
    </row>
    <row r="621" spans="1:18" x14ac:dyDescent="0.2">
      <c r="A621" s="163">
        <f t="shared" si="23"/>
        <v>40</v>
      </c>
      <c r="B621" s="166" t="s">
        <v>1711</v>
      </c>
      <c r="C621" s="165">
        <v>1958</v>
      </c>
      <c r="D621" s="163"/>
      <c r="E621" s="166" t="s">
        <v>1672</v>
      </c>
      <c r="F621" s="163">
        <v>2</v>
      </c>
      <c r="G621" s="165">
        <v>1</v>
      </c>
      <c r="H621" s="168">
        <v>250.9</v>
      </c>
      <c r="I621" s="163"/>
      <c r="J621" s="163"/>
      <c r="K621" s="163">
        <v>250.9</v>
      </c>
      <c r="L621" s="163">
        <v>250.9</v>
      </c>
      <c r="M621" s="163">
        <v>7</v>
      </c>
      <c r="N621" s="194">
        <v>16250</v>
      </c>
      <c r="O621" s="168">
        <v>0</v>
      </c>
      <c r="P621" s="168">
        <v>0</v>
      </c>
      <c r="Q621" s="195">
        <v>16250</v>
      </c>
      <c r="R621" s="163">
        <v>2019</v>
      </c>
    </row>
    <row r="622" spans="1:18" x14ac:dyDescent="0.2">
      <c r="A622" s="163">
        <f t="shared" si="23"/>
        <v>41</v>
      </c>
      <c r="B622" s="166" t="s">
        <v>1712</v>
      </c>
      <c r="C622" s="165">
        <v>1958</v>
      </c>
      <c r="D622" s="163"/>
      <c r="E622" s="166" t="s">
        <v>1672</v>
      </c>
      <c r="F622" s="163">
        <v>2</v>
      </c>
      <c r="G622" s="165">
        <v>1</v>
      </c>
      <c r="H622" s="168">
        <v>228.8</v>
      </c>
      <c r="I622" s="163"/>
      <c r="J622" s="163"/>
      <c r="K622" s="163">
        <v>204.3</v>
      </c>
      <c r="L622" s="163">
        <v>177.3</v>
      </c>
      <c r="M622" s="163">
        <v>5</v>
      </c>
      <c r="N622" s="194">
        <v>14800</v>
      </c>
      <c r="O622" s="168">
        <v>0</v>
      </c>
      <c r="P622" s="168">
        <v>0</v>
      </c>
      <c r="Q622" s="195">
        <v>14800</v>
      </c>
      <c r="R622" s="163">
        <v>2019</v>
      </c>
    </row>
    <row r="623" spans="1:18" x14ac:dyDescent="0.2">
      <c r="A623" s="163">
        <f t="shared" si="23"/>
        <v>42</v>
      </c>
      <c r="B623" s="166" t="s">
        <v>1713</v>
      </c>
      <c r="C623" s="165">
        <v>1964</v>
      </c>
      <c r="D623" s="163"/>
      <c r="E623" s="166" t="s">
        <v>1672</v>
      </c>
      <c r="F623" s="163">
        <v>2</v>
      </c>
      <c r="G623" s="165">
        <v>1</v>
      </c>
      <c r="H623" s="168">
        <v>322.60000000000002</v>
      </c>
      <c r="I623" s="163"/>
      <c r="J623" s="163"/>
      <c r="K623" s="163">
        <v>322.60000000000002</v>
      </c>
      <c r="L623" s="163">
        <v>322.60000000000002</v>
      </c>
      <c r="M623" s="163">
        <v>8</v>
      </c>
      <c r="N623" s="194">
        <v>20900</v>
      </c>
      <c r="O623" s="168">
        <v>0</v>
      </c>
      <c r="P623" s="168">
        <v>0</v>
      </c>
      <c r="Q623" s="195">
        <v>20900</v>
      </c>
      <c r="R623" s="163">
        <v>2019</v>
      </c>
    </row>
    <row r="624" spans="1:18" x14ac:dyDescent="0.2">
      <c r="A624" s="163">
        <f t="shared" si="23"/>
        <v>43</v>
      </c>
      <c r="B624" s="166" t="s">
        <v>1714</v>
      </c>
      <c r="C624" s="165">
        <v>1968</v>
      </c>
      <c r="D624" s="163"/>
      <c r="E624" s="166" t="s">
        <v>1672</v>
      </c>
      <c r="F624" s="163">
        <v>2</v>
      </c>
      <c r="G624" s="165">
        <v>1</v>
      </c>
      <c r="H624" s="168">
        <v>296.5</v>
      </c>
      <c r="I624" s="163"/>
      <c r="J624" s="163"/>
      <c r="K624" s="163">
        <v>296.5</v>
      </c>
      <c r="L624" s="163">
        <v>39</v>
      </c>
      <c r="M624" s="163">
        <v>7</v>
      </c>
      <c r="N624" s="194">
        <v>19200</v>
      </c>
      <c r="O624" s="168">
        <v>0</v>
      </c>
      <c r="P624" s="168">
        <v>0</v>
      </c>
      <c r="Q624" s="195">
        <v>19200</v>
      </c>
      <c r="R624" s="163">
        <v>2019</v>
      </c>
    </row>
    <row r="625" spans="1:18" x14ac:dyDescent="0.2">
      <c r="A625" s="163">
        <f t="shared" si="23"/>
        <v>44</v>
      </c>
      <c r="B625" s="166" t="s">
        <v>1715</v>
      </c>
      <c r="C625" s="165">
        <v>1963</v>
      </c>
      <c r="D625" s="163"/>
      <c r="E625" s="166" t="s">
        <v>1672</v>
      </c>
      <c r="F625" s="163">
        <v>2</v>
      </c>
      <c r="G625" s="165">
        <v>1</v>
      </c>
      <c r="H625" s="168">
        <v>290.8</v>
      </c>
      <c r="I625" s="163"/>
      <c r="J625" s="163"/>
      <c r="K625" s="163">
        <v>290.8</v>
      </c>
      <c r="L625" s="163">
        <v>273.2</v>
      </c>
      <c r="M625" s="163">
        <v>7</v>
      </c>
      <c r="N625" s="194">
        <v>18800</v>
      </c>
      <c r="O625" s="168">
        <v>0</v>
      </c>
      <c r="P625" s="168">
        <v>0</v>
      </c>
      <c r="Q625" s="195">
        <v>18800</v>
      </c>
      <c r="R625" s="163">
        <v>2019</v>
      </c>
    </row>
    <row r="626" spans="1:18" x14ac:dyDescent="0.2">
      <c r="A626" s="163">
        <f t="shared" si="23"/>
        <v>45</v>
      </c>
      <c r="B626" s="166" t="s">
        <v>1716</v>
      </c>
      <c r="C626" s="165">
        <v>1969</v>
      </c>
      <c r="D626" s="163"/>
      <c r="E626" s="166" t="s">
        <v>1672</v>
      </c>
      <c r="F626" s="163">
        <v>2</v>
      </c>
      <c r="G626" s="165">
        <v>1</v>
      </c>
      <c r="H626" s="168">
        <v>296.10000000000002</v>
      </c>
      <c r="I626" s="163"/>
      <c r="J626" s="163"/>
      <c r="K626" s="163">
        <v>296.10000000000002</v>
      </c>
      <c r="L626" s="163">
        <v>194.2</v>
      </c>
      <c r="M626" s="163">
        <v>7</v>
      </c>
      <c r="N626" s="194">
        <v>19200</v>
      </c>
      <c r="O626" s="168">
        <v>0</v>
      </c>
      <c r="P626" s="168">
        <v>0</v>
      </c>
      <c r="Q626" s="195">
        <v>19200</v>
      </c>
      <c r="R626" s="163">
        <v>2019</v>
      </c>
    </row>
    <row r="627" spans="1:18" x14ac:dyDescent="0.2">
      <c r="A627" s="163">
        <f t="shared" si="23"/>
        <v>46</v>
      </c>
      <c r="B627" s="166" t="s">
        <v>1717</v>
      </c>
      <c r="C627" s="165">
        <v>1967</v>
      </c>
      <c r="D627" s="163"/>
      <c r="E627" s="166" t="s">
        <v>1672</v>
      </c>
      <c r="F627" s="163">
        <v>2</v>
      </c>
      <c r="G627" s="165">
        <v>1</v>
      </c>
      <c r="H627" s="168">
        <v>329.9</v>
      </c>
      <c r="I627" s="163"/>
      <c r="J627" s="163"/>
      <c r="K627" s="163">
        <v>329.9</v>
      </c>
      <c r="L627" s="163">
        <v>232.4</v>
      </c>
      <c r="M627" s="163">
        <v>8</v>
      </c>
      <c r="N627" s="194">
        <v>21350</v>
      </c>
      <c r="O627" s="168">
        <v>0</v>
      </c>
      <c r="P627" s="168">
        <v>0</v>
      </c>
      <c r="Q627" s="195">
        <v>21350</v>
      </c>
      <c r="R627" s="163">
        <v>2019</v>
      </c>
    </row>
    <row r="628" spans="1:18" x14ac:dyDescent="0.2">
      <c r="A628" s="163">
        <f t="shared" si="23"/>
        <v>47</v>
      </c>
      <c r="B628" s="166" t="s">
        <v>1718</v>
      </c>
      <c r="C628" s="165">
        <v>1959</v>
      </c>
      <c r="D628" s="163"/>
      <c r="E628" s="166" t="s">
        <v>1672</v>
      </c>
      <c r="F628" s="163">
        <v>2</v>
      </c>
      <c r="G628" s="165">
        <v>1</v>
      </c>
      <c r="H628" s="168">
        <v>318.89999999999998</v>
      </c>
      <c r="I628" s="163"/>
      <c r="J628" s="163"/>
      <c r="K628" s="163">
        <v>318.89999999999998</v>
      </c>
      <c r="L628" s="163">
        <v>318.89999999999998</v>
      </c>
      <c r="M628" s="163">
        <v>5</v>
      </c>
      <c r="N628" s="194">
        <v>20650</v>
      </c>
      <c r="O628" s="168">
        <v>0</v>
      </c>
      <c r="P628" s="168">
        <v>0</v>
      </c>
      <c r="Q628" s="195">
        <v>20650</v>
      </c>
      <c r="R628" s="163">
        <v>2019</v>
      </c>
    </row>
    <row r="629" spans="1:18" x14ac:dyDescent="0.2">
      <c r="A629" s="163">
        <f t="shared" si="23"/>
        <v>48</v>
      </c>
      <c r="B629" s="166" t="s">
        <v>1719</v>
      </c>
      <c r="C629" s="165">
        <v>1963</v>
      </c>
      <c r="D629" s="163"/>
      <c r="E629" s="166" t="s">
        <v>1672</v>
      </c>
      <c r="F629" s="163">
        <v>2</v>
      </c>
      <c r="G629" s="165">
        <v>1</v>
      </c>
      <c r="H629" s="168">
        <v>331.4</v>
      </c>
      <c r="I629" s="163"/>
      <c r="J629" s="163"/>
      <c r="K629" s="163">
        <v>331.4</v>
      </c>
      <c r="L629" s="163">
        <v>331.4</v>
      </c>
      <c r="M629" s="163">
        <v>9</v>
      </c>
      <c r="N629" s="194">
        <v>21450</v>
      </c>
      <c r="O629" s="168">
        <v>0</v>
      </c>
      <c r="P629" s="168">
        <v>0</v>
      </c>
      <c r="Q629" s="195">
        <v>21450</v>
      </c>
      <c r="R629" s="163">
        <v>2019</v>
      </c>
    </row>
    <row r="630" spans="1:18" x14ac:dyDescent="0.2">
      <c r="A630" s="163">
        <f t="shared" si="23"/>
        <v>49</v>
      </c>
      <c r="B630" s="166" t="s">
        <v>1720</v>
      </c>
      <c r="C630" s="165">
        <v>1962</v>
      </c>
      <c r="D630" s="163"/>
      <c r="E630" s="166" t="s">
        <v>1672</v>
      </c>
      <c r="F630" s="163">
        <v>2</v>
      </c>
      <c r="G630" s="165">
        <v>1</v>
      </c>
      <c r="H630" s="168">
        <v>312.60000000000002</v>
      </c>
      <c r="I630" s="163"/>
      <c r="J630" s="163"/>
      <c r="K630" s="163">
        <v>312.60000000000002</v>
      </c>
      <c r="L630" s="163">
        <v>312.60000000000002</v>
      </c>
      <c r="M630" s="163">
        <v>8</v>
      </c>
      <c r="N630" s="194">
        <v>20230</v>
      </c>
      <c r="O630" s="168">
        <v>0</v>
      </c>
      <c r="P630" s="168">
        <v>0</v>
      </c>
      <c r="Q630" s="195">
        <v>20230</v>
      </c>
      <c r="R630" s="163">
        <v>2019</v>
      </c>
    </row>
    <row r="631" spans="1:18" x14ac:dyDescent="0.2">
      <c r="A631" s="163">
        <f t="shared" si="23"/>
        <v>50</v>
      </c>
      <c r="B631" s="166" t="s">
        <v>1721</v>
      </c>
      <c r="C631" s="165">
        <v>1971</v>
      </c>
      <c r="D631" s="163"/>
      <c r="E631" s="166" t="s">
        <v>1672</v>
      </c>
      <c r="F631" s="163">
        <v>2</v>
      </c>
      <c r="G631" s="165">
        <v>1</v>
      </c>
      <c r="H631" s="168">
        <v>330.4</v>
      </c>
      <c r="I631" s="163"/>
      <c r="J631" s="163"/>
      <c r="K631" s="163">
        <v>330.4</v>
      </c>
      <c r="L631" s="163">
        <v>330.4</v>
      </c>
      <c r="M631" s="163">
        <v>3</v>
      </c>
      <c r="N631" s="194">
        <v>21400</v>
      </c>
      <c r="O631" s="168">
        <v>0</v>
      </c>
      <c r="P631" s="168">
        <v>0</v>
      </c>
      <c r="Q631" s="195">
        <v>21400</v>
      </c>
      <c r="R631" s="163">
        <v>2019</v>
      </c>
    </row>
    <row r="632" spans="1:18" x14ac:dyDescent="0.2">
      <c r="A632" s="163">
        <f t="shared" si="23"/>
        <v>51</v>
      </c>
      <c r="B632" s="166" t="s">
        <v>1722</v>
      </c>
      <c r="C632" s="165">
        <v>1971</v>
      </c>
      <c r="D632" s="163"/>
      <c r="E632" s="166" t="s">
        <v>1672</v>
      </c>
      <c r="F632" s="163">
        <v>2</v>
      </c>
      <c r="G632" s="165">
        <v>1</v>
      </c>
      <c r="H632" s="168">
        <v>292</v>
      </c>
      <c r="I632" s="163"/>
      <c r="J632" s="163"/>
      <c r="K632" s="163">
        <v>292</v>
      </c>
      <c r="L632" s="163">
        <v>292</v>
      </c>
      <c r="M632" s="163">
        <v>8</v>
      </c>
      <c r="N632" s="194">
        <v>18900</v>
      </c>
      <c r="O632" s="168">
        <v>0</v>
      </c>
      <c r="P632" s="168">
        <v>0</v>
      </c>
      <c r="Q632" s="195">
        <v>18900</v>
      </c>
      <c r="R632" s="163">
        <v>2019</v>
      </c>
    </row>
    <row r="633" spans="1:18" x14ac:dyDescent="0.2">
      <c r="A633" s="163">
        <f t="shared" si="23"/>
        <v>52</v>
      </c>
      <c r="B633" s="166" t="s">
        <v>1723</v>
      </c>
      <c r="C633" s="165">
        <v>1970</v>
      </c>
      <c r="D633" s="163"/>
      <c r="E633" s="166" t="s">
        <v>1672</v>
      </c>
      <c r="F633" s="163">
        <v>2</v>
      </c>
      <c r="G633" s="165">
        <v>1</v>
      </c>
      <c r="H633" s="168">
        <v>319.39999999999998</v>
      </c>
      <c r="I633" s="163"/>
      <c r="J633" s="163"/>
      <c r="K633" s="163">
        <v>319.39999999999998</v>
      </c>
      <c r="L633" s="163">
        <v>319.39999999999998</v>
      </c>
      <c r="M633" s="163">
        <v>5</v>
      </c>
      <c r="N633" s="194">
        <v>20670</v>
      </c>
      <c r="O633" s="168">
        <v>0</v>
      </c>
      <c r="P633" s="168">
        <v>0</v>
      </c>
      <c r="Q633" s="195">
        <v>20670</v>
      </c>
      <c r="R633" s="163">
        <v>2019</v>
      </c>
    </row>
    <row r="634" spans="1:18" x14ac:dyDescent="0.2">
      <c r="A634" s="163">
        <f t="shared" si="23"/>
        <v>53</v>
      </c>
      <c r="B634" s="166" t="s">
        <v>1724</v>
      </c>
      <c r="C634" s="165">
        <v>1964</v>
      </c>
      <c r="D634" s="163"/>
      <c r="E634" s="166" t="s">
        <v>1725</v>
      </c>
      <c r="F634" s="163">
        <v>2</v>
      </c>
      <c r="G634" s="165">
        <v>1</v>
      </c>
      <c r="H634" s="168">
        <v>335.2</v>
      </c>
      <c r="I634" s="163"/>
      <c r="J634" s="163"/>
      <c r="K634" s="163">
        <v>331.9</v>
      </c>
      <c r="L634" s="163">
        <v>206.4</v>
      </c>
      <c r="M634" s="163">
        <v>8</v>
      </c>
      <c r="N634" s="194">
        <v>21700</v>
      </c>
      <c r="O634" s="168">
        <v>0</v>
      </c>
      <c r="P634" s="168">
        <v>0</v>
      </c>
      <c r="Q634" s="195">
        <v>21700</v>
      </c>
      <c r="R634" s="163">
        <v>2019</v>
      </c>
    </row>
    <row r="635" spans="1:18" x14ac:dyDescent="0.2">
      <c r="A635" s="163">
        <f t="shared" si="23"/>
        <v>54</v>
      </c>
      <c r="B635" s="166" t="s">
        <v>1726</v>
      </c>
      <c r="C635" s="165">
        <v>1969</v>
      </c>
      <c r="D635" s="163"/>
      <c r="E635" s="166" t="s">
        <v>1725</v>
      </c>
      <c r="F635" s="163">
        <v>2</v>
      </c>
      <c r="G635" s="165">
        <v>1</v>
      </c>
      <c r="H635" s="168">
        <v>336.3</v>
      </c>
      <c r="I635" s="163"/>
      <c r="J635" s="163"/>
      <c r="K635" s="163">
        <v>323.3</v>
      </c>
      <c r="L635" s="163">
        <v>187.5</v>
      </c>
      <c r="M635" s="163">
        <v>8</v>
      </c>
      <c r="N635" s="194">
        <v>21800</v>
      </c>
      <c r="O635" s="168">
        <v>0</v>
      </c>
      <c r="P635" s="168">
        <v>0</v>
      </c>
      <c r="Q635" s="195">
        <v>21800</v>
      </c>
      <c r="R635" s="163">
        <v>2019</v>
      </c>
    </row>
    <row r="636" spans="1:18" x14ac:dyDescent="0.2">
      <c r="A636" s="163">
        <f t="shared" si="23"/>
        <v>55</v>
      </c>
      <c r="B636" s="166" t="s">
        <v>1727</v>
      </c>
      <c r="C636" s="165">
        <v>1970</v>
      </c>
      <c r="D636" s="163"/>
      <c r="E636" s="166" t="s">
        <v>1725</v>
      </c>
      <c r="F636" s="163">
        <v>2</v>
      </c>
      <c r="G636" s="165">
        <v>1</v>
      </c>
      <c r="H636" s="168">
        <v>351.5</v>
      </c>
      <c r="I636" s="163"/>
      <c r="J636" s="163"/>
      <c r="K636" s="163">
        <v>328.7</v>
      </c>
      <c r="L636" s="163">
        <v>214.9</v>
      </c>
      <c r="M636" s="163">
        <v>8</v>
      </c>
      <c r="N636" s="194">
        <v>22750</v>
      </c>
      <c r="O636" s="168">
        <v>0</v>
      </c>
      <c r="P636" s="168">
        <v>0</v>
      </c>
      <c r="Q636" s="195">
        <v>22750</v>
      </c>
      <c r="R636" s="163">
        <v>2019</v>
      </c>
    </row>
    <row r="637" spans="1:18" x14ac:dyDescent="0.2">
      <c r="A637" s="163">
        <f t="shared" si="23"/>
        <v>56</v>
      </c>
      <c r="B637" s="166" t="s">
        <v>1728</v>
      </c>
      <c r="C637" s="165">
        <v>1962</v>
      </c>
      <c r="D637" s="163"/>
      <c r="E637" s="166" t="s">
        <v>44</v>
      </c>
      <c r="F637" s="163">
        <v>2</v>
      </c>
      <c r="G637" s="165">
        <v>1</v>
      </c>
      <c r="H637" s="168">
        <v>306.8</v>
      </c>
      <c r="I637" s="163"/>
      <c r="J637" s="163"/>
      <c r="K637" s="163">
        <v>306.8</v>
      </c>
      <c r="L637" s="163">
        <v>233.49</v>
      </c>
      <c r="M637" s="163">
        <v>8</v>
      </c>
      <c r="N637" s="194">
        <v>19900</v>
      </c>
      <c r="O637" s="168">
        <v>0</v>
      </c>
      <c r="P637" s="168">
        <v>0</v>
      </c>
      <c r="Q637" s="195">
        <v>19900</v>
      </c>
      <c r="R637" s="163">
        <v>2019</v>
      </c>
    </row>
    <row r="638" spans="1:18" x14ac:dyDescent="0.2">
      <c r="A638" s="163">
        <f t="shared" si="23"/>
        <v>57</v>
      </c>
      <c r="B638" s="166" t="s">
        <v>1729</v>
      </c>
      <c r="C638" s="165">
        <v>1962</v>
      </c>
      <c r="D638" s="163"/>
      <c r="E638" s="166" t="s">
        <v>44</v>
      </c>
      <c r="F638" s="163">
        <v>2</v>
      </c>
      <c r="G638" s="165">
        <v>1</v>
      </c>
      <c r="H638" s="168">
        <v>356.7</v>
      </c>
      <c r="I638" s="163"/>
      <c r="J638" s="163"/>
      <c r="K638" s="163">
        <v>324.2</v>
      </c>
      <c r="L638" s="163">
        <v>162.5</v>
      </c>
      <c r="M638" s="163">
        <v>8</v>
      </c>
      <c r="N638" s="194">
        <v>23100</v>
      </c>
      <c r="O638" s="168">
        <v>0</v>
      </c>
      <c r="P638" s="168">
        <v>0</v>
      </c>
      <c r="Q638" s="195">
        <v>23100</v>
      </c>
      <c r="R638" s="163">
        <v>2019</v>
      </c>
    </row>
    <row r="639" spans="1:18" x14ac:dyDescent="0.2">
      <c r="A639" s="163">
        <f t="shared" si="23"/>
        <v>58</v>
      </c>
      <c r="B639" s="166" t="s">
        <v>1730</v>
      </c>
      <c r="C639" s="165">
        <v>1970</v>
      </c>
      <c r="D639" s="163"/>
      <c r="E639" s="166" t="s">
        <v>44</v>
      </c>
      <c r="F639" s="163">
        <v>2</v>
      </c>
      <c r="G639" s="165">
        <v>2</v>
      </c>
      <c r="H639" s="168">
        <v>502.4</v>
      </c>
      <c r="I639" s="163"/>
      <c r="J639" s="163"/>
      <c r="K639" s="163">
        <v>502.4</v>
      </c>
      <c r="L639" s="163">
        <v>302.3</v>
      </c>
      <c r="M639" s="163">
        <v>12</v>
      </c>
      <c r="N639" s="194">
        <v>32500</v>
      </c>
      <c r="O639" s="168">
        <v>0</v>
      </c>
      <c r="P639" s="168">
        <v>0</v>
      </c>
      <c r="Q639" s="195">
        <v>32500</v>
      </c>
      <c r="R639" s="163">
        <v>2019</v>
      </c>
    </row>
    <row r="640" spans="1:18" x14ac:dyDescent="0.2">
      <c r="A640" s="163">
        <f t="shared" si="23"/>
        <v>59</v>
      </c>
      <c r="B640" s="166" t="s">
        <v>1731</v>
      </c>
      <c r="C640" s="165">
        <v>1961</v>
      </c>
      <c r="D640" s="163"/>
      <c r="E640" s="166" t="s">
        <v>44</v>
      </c>
      <c r="F640" s="163">
        <v>2</v>
      </c>
      <c r="G640" s="165">
        <v>3</v>
      </c>
      <c r="H640" s="168">
        <v>533.5</v>
      </c>
      <c r="I640" s="163"/>
      <c r="J640" s="163"/>
      <c r="K640" s="163">
        <v>500.6</v>
      </c>
      <c r="L640" s="163">
        <v>309.10000000000002</v>
      </c>
      <c r="M640" s="163">
        <v>12</v>
      </c>
      <c r="N640" s="194">
        <v>34500</v>
      </c>
      <c r="O640" s="168">
        <v>0</v>
      </c>
      <c r="P640" s="168">
        <v>0</v>
      </c>
      <c r="Q640" s="195">
        <v>34500</v>
      </c>
      <c r="R640" s="163">
        <v>2019</v>
      </c>
    </row>
    <row r="641" spans="1:18" x14ac:dyDescent="0.2">
      <c r="A641" s="163">
        <f t="shared" si="23"/>
        <v>60</v>
      </c>
      <c r="B641" s="166" t="s">
        <v>1732</v>
      </c>
      <c r="C641" s="165">
        <v>1982</v>
      </c>
      <c r="D641" s="163"/>
      <c r="E641" s="166" t="s">
        <v>44</v>
      </c>
      <c r="F641" s="163">
        <v>2</v>
      </c>
      <c r="G641" s="165">
        <v>1</v>
      </c>
      <c r="H641" s="168">
        <v>224</v>
      </c>
      <c r="I641" s="163"/>
      <c r="J641" s="163"/>
      <c r="K641" s="163">
        <v>168</v>
      </c>
      <c r="L641" s="163">
        <v>56</v>
      </c>
      <c r="M641" s="163">
        <v>3</v>
      </c>
      <c r="N641" s="194">
        <v>14500</v>
      </c>
      <c r="O641" s="168">
        <v>0</v>
      </c>
      <c r="P641" s="168">
        <v>0</v>
      </c>
      <c r="Q641" s="195">
        <v>14500</v>
      </c>
      <c r="R641" s="163">
        <v>2019</v>
      </c>
    </row>
    <row r="642" spans="1:18" x14ac:dyDescent="0.2">
      <c r="A642" s="163">
        <f t="shared" si="23"/>
        <v>61</v>
      </c>
      <c r="B642" s="166" t="s">
        <v>1733</v>
      </c>
      <c r="C642" s="165">
        <v>1986</v>
      </c>
      <c r="D642" s="163"/>
      <c r="E642" s="166" t="s">
        <v>44</v>
      </c>
      <c r="F642" s="163">
        <v>2</v>
      </c>
      <c r="G642" s="165">
        <v>1</v>
      </c>
      <c r="H642" s="168">
        <v>218.4</v>
      </c>
      <c r="I642" s="163"/>
      <c r="J642" s="163"/>
      <c r="K642" s="163">
        <v>160.1</v>
      </c>
      <c r="L642" s="163">
        <v>160.1</v>
      </c>
      <c r="M642" s="163">
        <v>3</v>
      </c>
      <c r="N642" s="194">
        <v>14150</v>
      </c>
      <c r="O642" s="168">
        <v>0</v>
      </c>
      <c r="P642" s="168">
        <v>0</v>
      </c>
      <c r="Q642" s="195">
        <v>14150</v>
      </c>
      <c r="R642" s="163">
        <v>2019</v>
      </c>
    </row>
    <row r="643" spans="1:18" x14ac:dyDescent="0.2">
      <c r="A643" s="163">
        <f t="shared" si="23"/>
        <v>62</v>
      </c>
      <c r="B643" s="166" t="s">
        <v>1734</v>
      </c>
      <c r="C643" s="165">
        <v>1964</v>
      </c>
      <c r="D643" s="163"/>
      <c r="E643" s="166" t="s">
        <v>44</v>
      </c>
      <c r="F643" s="163">
        <v>2</v>
      </c>
      <c r="G643" s="165">
        <v>2</v>
      </c>
      <c r="H643" s="168">
        <v>354.8</v>
      </c>
      <c r="I643" s="163"/>
      <c r="J643" s="163"/>
      <c r="K643" s="163">
        <v>319.3</v>
      </c>
      <c r="L643" s="163">
        <v>207.7</v>
      </c>
      <c r="M643" s="163">
        <v>12</v>
      </c>
      <c r="N643" s="194">
        <v>23000</v>
      </c>
      <c r="O643" s="168">
        <v>0</v>
      </c>
      <c r="P643" s="168">
        <v>0</v>
      </c>
      <c r="Q643" s="195">
        <v>23000</v>
      </c>
      <c r="R643" s="163">
        <v>2019</v>
      </c>
    </row>
    <row r="644" spans="1:18" x14ac:dyDescent="0.2">
      <c r="A644" s="163">
        <f t="shared" si="23"/>
        <v>63</v>
      </c>
      <c r="B644" s="166" t="s">
        <v>1735</v>
      </c>
      <c r="C644" s="165">
        <v>1976</v>
      </c>
      <c r="D644" s="163"/>
      <c r="E644" s="166" t="s">
        <v>1736</v>
      </c>
      <c r="F644" s="163">
        <v>2</v>
      </c>
      <c r="G644" s="165">
        <v>2</v>
      </c>
      <c r="H644" s="168">
        <v>426.8</v>
      </c>
      <c r="I644" s="163"/>
      <c r="J644" s="163"/>
      <c r="K644" s="163">
        <v>426.8</v>
      </c>
      <c r="L644" s="163">
        <v>426.8</v>
      </c>
      <c r="M644" s="163">
        <v>8</v>
      </c>
      <c r="N644" s="194">
        <v>27650</v>
      </c>
      <c r="O644" s="168">
        <v>0</v>
      </c>
      <c r="P644" s="168">
        <v>0</v>
      </c>
      <c r="Q644" s="195">
        <v>27650</v>
      </c>
      <c r="R644" s="163">
        <v>2019</v>
      </c>
    </row>
    <row r="645" spans="1:18" ht="12.75" customHeight="1" x14ac:dyDescent="0.15">
      <c r="A645" s="269" t="s">
        <v>598</v>
      </c>
      <c r="B645" s="269"/>
      <c r="C645" s="173">
        <v>63</v>
      </c>
      <c r="D645" s="174"/>
      <c r="E645" s="172"/>
      <c r="F645" s="174"/>
      <c r="G645" s="173"/>
      <c r="H645" s="175">
        <f t="shared" ref="H645:N645" si="24">SUM(H582:H644)</f>
        <v>22352.480000000007</v>
      </c>
      <c r="I645" s="175">
        <f t="shared" si="24"/>
        <v>0</v>
      </c>
      <c r="J645" s="175">
        <f t="shared" si="24"/>
        <v>0</v>
      </c>
      <c r="K645" s="175">
        <f t="shared" si="24"/>
        <v>21666.940000000006</v>
      </c>
      <c r="L645" s="175">
        <f t="shared" si="24"/>
        <v>16942.039999999997</v>
      </c>
      <c r="M645" s="175">
        <f t="shared" si="24"/>
        <v>546</v>
      </c>
      <c r="N645" s="175">
        <f t="shared" si="24"/>
        <v>1446995</v>
      </c>
      <c r="O645" s="175"/>
      <c r="P645" s="175"/>
      <c r="Q645" s="175">
        <f>SUM(Q582:Q644)</f>
        <v>1446995</v>
      </c>
      <c r="R645" s="176"/>
    </row>
    <row r="646" spans="1:18" ht="12.75" customHeight="1" x14ac:dyDescent="0.15">
      <c r="A646" s="268" t="s">
        <v>610</v>
      </c>
      <c r="B646" s="268"/>
      <c r="C646" s="197"/>
      <c r="D646" s="179"/>
      <c r="E646" s="177"/>
      <c r="F646" s="179"/>
      <c r="G646" s="178"/>
      <c r="H646" s="179"/>
      <c r="I646" s="179"/>
      <c r="J646" s="179"/>
      <c r="K646" s="179"/>
      <c r="L646" s="179"/>
      <c r="M646" s="179"/>
      <c r="N646" s="180"/>
      <c r="O646" s="180"/>
      <c r="P646" s="180"/>
      <c r="Q646" s="181"/>
      <c r="R646" s="182"/>
    </row>
    <row r="647" spans="1:18" x14ac:dyDescent="0.15">
      <c r="A647" s="225"/>
      <c r="B647" s="225" t="s">
        <v>709</v>
      </c>
      <c r="C647" s="226"/>
      <c r="D647" s="227"/>
      <c r="E647" s="225"/>
      <c r="F647" s="227"/>
      <c r="G647" s="228"/>
      <c r="H647" s="227"/>
      <c r="I647" s="227"/>
      <c r="J647" s="227"/>
      <c r="K647" s="229"/>
      <c r="L647" s="229"/>
      <c r="M647" s="227"/>
      <c r="N647" s="230"/>
      <c r="O647" s="230"/>
      <c r="P647" s="230"/>
      <c r="Q647" s="231"/>
      <c r="R647" s="163"/>
    </row>
    <row r="648" spans="1:18" x14ac:dyDescent="0.2">
      <c r="A648" s="205">
        <v>1</v>
      </c>
      <c r="B648" s="166" t="s">
        <v>1737</v>
      </c>
      <c r="C648" s="165">
        <v>1968</v>
      </c>
      <c r="D648" s="229"/>
      <c r="E648" s="166" t="s">
        <v>44</v>
      </c>
      <c r="F648" s="205">
        <v>2</v>
      </c>
      <c r="G648" s="207">
        <v>2</v>
      </c>
      <c r="H648" s="168">
        <v>499</v>
      </c>
      <c r="I648" s="229"/>
      <c r="J648" s="229"/>
      <c r="K648" s="205">
        <v>499</v>
      </c>
      <c r="L648" s="205">
        <v>289.3</v>
      </c>
      <c r="M648" s="163">
        <v>12</v>
      </c>
      <c r="N648" s="194">
        <v>32300</v>
      </c>
      <c r="O648" s="209">
        <v>0</v>
      </c>
      <c r="P648" s="209">
        <v>0</v>
      </c>
      <c r="Q648" s="195">
        <v>32300</v>
      </c>
      <c r="R648" s="163">
        <v>2019</v>
      </c>
    </row>
    <row r="649" spans="1:18" x14ac:dyDescent="0.2">
      <c r="A649" s="205">
        <f t="shared" ref="A649:A665" si="25">A648+1</f>
        <v>2</v>
      </c>
      <c r="B649" s="166" t="s">
        <v>1738</v>
      </c>
      <c r="C649" s="165">
        <v>1984</v>
      </c>
      <c r="D649" s="229"/>
      <c r="E649" s="166" t="s">
        <v>44</v>
      </c>
      <c r="F649" s="205">
        <v>2</v>
      </c>
      <c r="G649" s="207">
        <v>2</v>
      </c>
      <c r="H649" s="168">
        <v>276.2</v>
      </c>
      <c r="I649" s="229"/>
      <c r="J649" s="229"/>
      <c r="K649" s="205">
        <v>276.2</v>
      </c>
      <c r="L649" s="205">
        <v>276.2</v>
      </c>
      <c r="M649" s="163">
        <v>6</v>
      </c>
      <c r="N649" s="194">
        <v>17880</v>
      </c>
      <c r="O649" s="209">
        <v>0</v>
      </c>
      <c r="P649" s="209">
        <v>0</v>
      </c>
      <c r="Q649" s="195">
        <v>17880</v>
      </c>
      <c r="R649" s="163">
        <v>2019</v>
      </c>
    </row>
    <row r="650" spans="1:18" x14ac:dyDescent="0.2">
      <c r="A650" s="205">
        <f t="shared" si="25"/>
        <v>3</v>
      </c>
      <c r="B650" s="166" t="s">
        <v>1739</v>
      </c>
      <c r="C650" s="165">
        <v>1984</v>
      </c>
      <c r="D650" s="229"/>
      <c r="E650" s="166" t="s">
        <v>44</v>
      </c>
      <c r="F650" s="205">
        <v>2</v>
      </c>
      <c r="G650" s="207">
        <v>2</v>
      </c>
      <c r="H650" s="168">
        <v>292.5</v>
      </c>
      <c r="I650" s="229"/>
      <c r="J650" s="229"/>
      <c r="K650" s="205">
        <v>292.5</v>
      </c>
      <c r="L650" s="205">
        <v>292.5</v>
      </c>
      <c r="M650" s="163">
        <v>6</v>
      </c>
      <c r="N650" s="194">
        <v>18950</v>
      </c>
      <c r="O650" s="209">
        <v>0</v>
      </c>
      <c r="P650" s="209">
        <v>0</v>
      </c>
      <c r="Q650" s="195">
        <v>18950</v>
      </c>
      <c r="R650" s="163">
        <v>2019</v>
      </c>
    </row>
    <row r="651" spans="1:18" x14ac:dyDescent="0.2">
      <c r="A651" s="205">
        <f t="shared" si="25"/>
        <v>4</v>
      </c>
      <c r="B651" s="166" t="s">
        <v>1740</v>
      </c>
      <c r="C651" s="165">
        <v>1984</v>
      </c>
      <c r="D651" s="229"/>
      <c r="E651" s="166" t="s">
        <v>44</v>
      </c>
      <c r="F651" s="205">
        <v>2</v>
      </c>
      <c r="G651" s="207">
        <v>2</v>
      </c>
      <c r="H651" s="168">
        <v>267.3</v>
      </c>
      <c r="I651" s="229"/>
      <c r="J651" s="229"/>
      <c r="K651" s="205">
        <v>245.35</v>
      </c>
      <c r="L651" s="205">
        <v>183.6</v>
      </c>
      <c r="M651" s="163">
        <v>5</v>
      </c>
      <c r="N651" s="194">
        <v>17300</v>
      </c>
      <c r="O651" s="209">
        <v>0</v>
      </c>
      <c r="P651" s="209">
        <v>0</v>
      </c>
      <c r="Q651" s="195">
        <v>17300</v>
      </c>
      <c r="R651" s="163">
        <v>2019</v>
      </c>
    </row>
    <row r="652" spans="1:18" x14ac:dyDescent="0.2">
      <c r="A652" s="205">
        <f t="shared" si="25"/>
        <v>5</v>
      </c>
      <c r="B652" s="166" t="s">
        <v>1741</v>
      </c>
      <c r="C652" s="165">
        <v>1984</v>
      </c>
      <c r="D652" s="229"/>
      <c r="E652" s="166" t="s">
        <v>44</v>
      </c>
      <c r="F652" s="205">
        <v>2</v>
      </c>
      <c r="G652" s="207">
        <v>2</v>
      </c>
      <c r="H652" s="168">
        <v>243.7</v>
      </c>
      <c r="I652" s="229"/>
      <c r="J652" s="229"/>
      <c r="K652" s="205">
        <v>243.6</v>
      </c>
      <c r="L652" s="205">
        <v>60.9</v>
      </c>
      <c r="M652" s="163">
        <v>6</v>
      </c>
      <c r="N652" s="194">
        <v>15780</v>
      </c>
      <c r="O652" s="209">
        <v>0</v>
      </c>
      <c r="P652" s="209">
        <v>0</v>
      </c>
      <c r="Q652" s="195">
        <v>15780</v>
      </c>
      <c r="R652" s="163">
        <v>2019</v>
      </c>
    </row>
    <row r="653" spans="1:18" x14ac:dyDescent="0.2">
      <c r="A653" s="205">
        <f t="shared" si="25"/>
        <v>6</v>
      </c>
      <c r="B653" s="166" t="s">
        <v>1742</v>
      </c>
      <c r="C653" s="165">
        <v>1984</v>
      </c>
      <c r="D653" s="229"/>
      <c r="E653" s="166" t="s">
        <v>44</v>
      </c>
      <c r="F653" s="205">
        <v>2</v>
      </c>
      <c r="G653" s="207">
        <v>2</v>
      </c>
      <c r="H653" s="168">
        <v>267.3</v>
      </c>
      <c r="I653" s="229"/>
      <c r="J653" s="229"/>
      <c r="K653" s="205">
        <v>242.4</v>
      </c>
      <c r="L653" s="205">
        <v>120.6</v>
      </c>
      <c r="M653" s="163">
        <v>5</v>
      </c>
      <c r="N653" s="194">
        <v>17300</v>
      </c>
      <c r="O653" s="209">
        <v>0</v>
      </c>
      <c r="P653" s="209">
        <v>0</v>
      </c>
      <c r="Q653" s="195">
        <v>17300</v>
      </c>
      <c r="R653" s="163">
        <v>2019</v>
      </c>
    </row>
    <row r="654" spans="1:18" x14ac:dyDescent="0.2">
      <c r="A654" s="205">
        <f t="shared" si="25"/>
        <v>7</v>
      </c>
      <c r="B654" s="166" t="s">
        <v>1743</v>
      </c>
      <c r="C654" s="165">
        <v>1984</v>
      </c>
      <c r="D654" s="229"/>
      <c r="E654" s="166" t="s">
        <v>44</v>
      </c>
      <c r="F654" s="205">
        <v>2</v>
      </c>
      <c r="G654" s="207">
        <v>2</v>
      </c>
      <c r="H654" s="168">
        <v>267.3</v>
      </c>
      <c r="I654" s="229"/>
      <c r="J654" s="229"/>
      <c r="K654" s="205">
        <v>243</v>
      </c>
      <c r="L654" s="205">
        <v>182.4</v>
      </c>
      <c r="M654" s="163">
        <v>5</v>
      </c>
      <c r="N654" s="194">
        <v>17300</v>
      </c>
      <c r="O654" s="209">
        <v>0</v>
      </c>
      <c r="P654" s="209">
        <v>0</v>
      </c>
      <c r="Q654" s="195">
        <v>17300</v>
      </c>
      <c r="R654" s="163">
        <v>2019</v>
      </c>
    </row>
    <row r="655" spans="1:18" x14ac:dyDescent="0.2">
      <c r="A655" s="205">
        <f t="shared" si="25"/>
        <v>8</v>
      </c>
      <c r="B655" s="166" t="s">
        <v>1744</v>
      </c>
      <c r="C655" s="165">
        <v>1967</v>
      </c>
      <c r="D655" s="229"/>
      <c r="E655" s="166" t="s">
        <v>44</v>
      </c>
      <c r="F655" s="205">
        <v>2</v>
      </c>
      <c r="G655" s="207">
        <v>3</v>
      </c>
      <c r="H655" s="168">
        <v>562.29999999999995</v>
      </c>
      <c r="I655" s="229"/>
      <c r="J655" s="229"/>
      <c r="K655" s="205">
        <v>501</v>
      </c>
      <c r="L655" s="205">
        <v>460.7</v>
      </c>
      <c r="M655" s="163">
        <v>12</v>
      </c>
      <c r="N655" s="194">
        <v>36400</v>
      </c>
      <c r="O655" s="209">
        <v>0</v>
      </c>
      <c r="P655" s="209">
        <v>0</v>
      </c>
      <c r="Q655" s="195">
        <v>36400</v>
      </c>
      <c r="R655" s="163">
        <v>2019</v>
      </c>
    </row>
    <row r="656" spans="1:18" x14ac:dyDescent="0.2">
      <c r="A656" s="205">
        <f t="shared" si="25"/>
        <v>9</v>
      </c>
      <c r="B656" s="166" t="s">
        <v>1745</v>
      </c>
      <c r="C656" s="165">
        <v>1973</v>
      </c>
      <c r="D656" s="229"/>
      <c r="E656" s="166" t="s">
        <v>44</v>
      </c>
      <c r="F656" s="205">
        <v>2</v>
      </c>
      <c r="G656" s="207">
        <v>3</v>
      </c>
      <c r="H656" s="168">
        <v>558</v>
      </c>
      <c r="I656" s="229"/>
      <c r="J656" s="229"/>
      <c r="K656" s="205">
        <v>497.3</v>
      </c>
      <c r="L656" s="205">
        <v>378.6</v>
      </c>
      <c r="M656" s="163">
        <v>12</v>
      </c>
      <c r="N656" s="194">
        <v>36120</v>
      </c>
      <c r="O656" s="209">
        <v>0</v>
      </c>
      <c r="P656" s="209">
        <v>0</v>
      </c>
      <c r="Q656" s="195">
        <v>36120</v>
      </c>
      <c r="R656" s="163">
        <v>2019</v>
      </c>
    </row>
    <row r="657" spans="1:18" x14ac:dyDescent="0.2">
      <c r="A657" s="205">
        <f t="shared" si="25"/>
        <v>10</v>
      </c>
      <c r="B657" s="166" t="s">
        <v>1746</v>
      </c>
      <c r="C657" s="165">
        <v>1970</v>
      </c>
      <c r="D657" s="229"/>
      <c r="E657" s="166" t="s">
        <v>44</v>
      </c>
      <c r="F657" s="205">
        <v>2</v>
      </c>
      <c r="G657" s="207">
        <v>3</v>
      </c>
      <c r="H657" s="168">
        <v>557.20000000000005</v>
      </c>
      <c r="I657" s="229"/>
      <c r="J657" s="229"/>
      <c r="K657" s="205">
        <v>496.5</v>
      </c>
      <c r="L657" s="205">
        <v>447.3</v>
      </c>
      <c r="M657" s="163">
        <v>13</v>
      </c>
      <c r="N657" s="194">
        <v>36060</v>
      </c>
      <c r="O657" s="209">
        <v>0</v>
      </c>
      <c r="P657" s="209">
        <v>0</v>
      </c>
      <c r="Q657" s="195">
        <v>36060</v>
      </c>
      <c r="R657" s="163">
        <v>2019</v>
      </c>
    </row>
    <row r="658" spans="1:18" x14ac:dyDescent="0.2">
      <c r="A658" s="205">
        <f t="shared" si="25"/>
        <v>11</v>
      </c>
      <c r="B658" s="166" t="s">
        <v>1747</v>
      </c>
      <c r="C658" s="165">
        <v>1970</v>
      </c>
      <c r="D658" s="229"/>
      <c r="E658" s="166" t="s">
        <v>44</v>
      </c>
      <c r="F658" s="205">
        <v>2</v>
      </c>
      <c r="G658" s="207">
        <v>3</v>
      </c>
      <c r="H658" s="168">
        <v>550.5</v>
      </c>
      <c r="I658" s="229"/>
      <c r="J658" s="229"/>
      <c r="K658" s="205">
        <v>489.8</v>
      </c>
      <c r="L658" s="205">
        <v>440.6</v>
      </c>
      <c r="M658" s="163">
        <v>12</v>
      </c>
      <c r="N658" s="194">
        <v>35650</v>
      </c>
      <c r="O658" s="209">
        <v>0</v>
      </c>
      <c r="P658" s="209">
        <v>0</v>
      </c>
      <c r="Q658" s="195">
        <v>35650</v>
      </c>
      <c r="R658" s="163">
        <v>2019</v>
      </c>
    </row>
    <row r="659" spans="1:18" x14ac:dyDescent="0.2">
      <c r="A659" s="205">
        <f t="shared" si="25"/>
        <v>12</v>
      </c>
      <c r="B659" s="166" t="s">
        <v>1748</v>
      </c>
      <c r="C659" s="165">
        <v>1972</v>
      </c>
      <c r="D659" s="229"/>
      <c r="E659" s="166" t="s">
        <v>44</v>
      </c>
      <c r="F659" s="205">
        <v>2</v>
      </c>
      <c r="G659" s="207">
        <v>3</v>
      </c>
      <c r="H659" s="168">
        <v>534.70000000000005</v>
      </c>
      <c r="I659" s="229"/>
      <c r="J659" s="229"/>
      <c r="K659" s="205">
        <v>474.5</v>
      </c>
      <c r="L659" s="205">
        <v>474.5</v>
      </c>
      <c r="M659" s="163">
        <v>12</v>
      </c>
      <c r="N659" s="194">
        <v>34600</v>
      </c>
      <c r="O659" s="209">
        <v>0</v>
      </c>
      <c r="P659" s="209">
        <v>0</v>
      </c>
      <c r="Q659" s="195">
        <v>34600</v>
      </c>
      <c r="R659" s="163">
        <v>2019</v>
      </c>
    </row>
    <row r="660" spans="1:18" x14ac:dyDescent="0.2">
      <c r="A660" s="205">
        <f t="shared" si="25"/>
        <v>13</v>
      </c>
      <c r="B660" s="166" t="s">
        <v>1749</v>
      </c>
      <c r="C660" s="165">
        <v>1968</v>
      </c>
      <c r="D660" s="229"/>
      <c r="E660" s="166" t="s">
        <v>44</v>
      </c>
      <c r="F660" s="205">
        <v>2</v>
      </c>
      <c r="G660" s="207">
        <v>3</v>
      </c>
      <c r="H660" s="168">
        <v>522.20000000000005</v>
      </c>
      <c r="I660" s="229"/>
      <c r="J660" s="229"/>
      <c r="K660" s="205">
        <v>492.41</v>
      </c>
      <c r="L660" s="205">
        <v>492.41</v>
      </c>
      <c r="M660" s="163">
        <v>12</v>
      </c>
      <c r="N660" s="194">
        <v>33800</v>
      </c>
      <c r="O660" s="209">
        <v>0</v>
      </c>
      <c r="P660" s="209">
        <v>0</v>
      </c>
      <c r="Q660" s="195">
        <v>33800</v>
      </c>
      <c r="R660" s="163">
        <v>2019</v>
      </c>
    </row>
    <row r="661" spans="1:18" x14ac:dyDescent="0.2">
      <c r="A661" s="205">
        <f t="shared" si="25"/>
        <v>14</v>
      </c>
      <c r="B661" s="166" t="s">
        <v>1750</v>
      </c>
      <c r="C661" s="165">
        <v>1967</v>
      </c>
      <c r="D661" s="229"/>
      <c r="E661" s="166" t="s">
        <v>44</v>
      </c>
      <c r="F661" s="205">
        <v>2</v>
      </c>
      <c r="G661" s="207">
        <v>1</v>
      </c>
      <c r="H661" s="168">
        <v>321.3</v>
      </c>
      <c r="I661" s="229"/>
      <c r="J661" s="229"/>
      <c r="K661" s="205">
        <v>311.3</v>
      </c>
      <c r="L661" s="205">
        <v>237.8</v>
      </c>
      <c r="M661" s="163">
        <v>8</v>
      </c>
      <c r="N661" s="194">
        <v>20800</v>
      </c>
      <c r="O661" s="209">
        <v>0</v>
      </c>
      <c r="P661" s="209">
        <v>0</v>
      </c>
      <c r="Q661" s="195">
        <v>20800</v>
      </c>
      <c r="R661" s="163">
        <v>2019</v>
      </c>
    </row>
    <row r="662" spans="1:18" x14ac:dyDescent="0.2">
      <c r="A662" s="205">
        <f t="shared" si="25"/>
        <v>15</v>
      </c>
      <c r="B662" s="166" t="s">
        <v>1751</v>
      </c>
      <c r="C662" s="232">
        <v>1940</v>
      </c>
      <c r="D662" s="229"/>
      <c r="E662" s="166" t="s">
        <v>44</v>
      </c>
      <c r="F662" s="205">
        <v>2</v>
      </c>
      <c r="G662" s="207">
        <v>2</v>
      </c>
      <c r="H662" s="168">
        <v>554.1</v>
      </c>
      <c r="I662" s="205"/>
      <c r="J662" s="205"/>
      <c r="K662" s="205">
        <v>459.4</v>
      </c>
      <c r="L662" s="205">
        <v>351.2</v>
      </c>
      <c r="M662" s="205">
        <v>17</v>
      </c>
      <c r="N662" s="194">
        <v>35860</v>
      </c>
      <c r="O662" s="209">
        <v>0</v>
      </c>
      <c r="P662" s="209">
        <v>0</v>
      </c>
      <c r="Q662" s="195">
        <v>35860</v>
      </c>
      <c r="R662" s="163">
        <v>2019</v>
      </c>
    </row>
    <row r="663" spans="1:18" x14ac:dyDescent="0.2">
      <c r="A663" s="205">
        <f t="shared" si="25"/>
        <v>16</v>
      </c>
      <c r="B663" s="166" t="s">
        <v>1752</v>
      </c>
      <c r="C663" s="232">
        <v>1964</v>
      </c>
      <c r="D663" s="205"/>
      <c r="E663" s="166" t="s">
        <v>44</v>
      </c>
      <c r="F663" s="205">
        <v>2</v>
      </c>
      <c r="G663" s="207">
        <v>1</v>
      </c>
      <c r="H663" s="168">
        <v>334.9</v>
      </c>
      <c r="I663" s="205"/>
      <c r="J663" s="205"/>
      <c r="K663" s="205">
        <v>318.89999999999998</v>
      </c>
      <c r="L663" s="205">
        <v>244.1</v>
      </c>
      <c r="M663" s="205">
        <v>9</v>
      </c>
      <c r="N663" s="194">
        <v>21680</v>
      </c>
      <c r="O663" s="209">
        <v>0</v>
      </c>
      <c r="P663" s="209">
        <v>0</v>
      </c>
      <c r="Q663" s="195">
        <v>21680</v>
      </c>
      <c r="R663" s="163">
        <v>2019</v>
      </c>
    </row>
    <row r="664" spans="1:18" x14ac:dyDescent="0.2">
      <c r="A664" s="205">
        <f t="shared" si="25"/>
        <v>17</v>
      </c>
      <c r="B664" s="166" t="s">
        <v>1753</v>
      </c>
      <c r="C664" s="232">
        <v>1940</v>
      </c>
      <c r="D664" s="205"/>
      <c r="E664" s="166" t="s">
        <v>44</v>
      </c>
      <c r="F664" s="205">
        <v>2</v>
      </c>
      <c r="G664" s="207">
        <v>1</v>
      </c>
      <c r="H664" s="168">
        <v>157.5</v>
      </c>
      <c r="I664" s="205"/>
      <c r="J664" s="205"/>
      <c r="K664" s="205">
        <v>157.5</v>
      </c>
      <c r="L664" s="205">
        <v>157.5</v>
      </c>
      <c r="M664" s="205">
        <v>5</v>
      </c>
      <c r="N664" s="194">
        <v>10200</v>
      </c>
      <c r="O664" s="209">
        <v>0</v>
      </c>
      <c r="P664" s="209">
        <v>0</v>
      </c>
      <c r="Q664" s="195">
        <v>10200</v>
      </c>
      <c r="R664" s="163">
        <v>2019</v>
      </c>
    </row>
    <row r="665" spans="1:18" x14ac:dyDescent="0.2">
      <c r="A665" s="205">
        <f t="shared" si="25"/>
        <v>18</v>
      </c>
      <c r="B665" s="166" t="s">
        <v>1754</v>
      </c>
      <c r="C665" s="207">
        <v>1967</v>
      </c>
      <c r="D665" s="205"/>
      <c r="E665" s="166" t="s">
        <v>44</v>
      </c>
      <c r="F665" s="205">
        <v>2</v>
      </c>
      <c r="G665" s="207">
        <v>1</v>
      </c>
      <c r="H665" s="168">
        <v>335.3</v>
      </c>
      <c r="I665" s="205"/>
      <c r="J665" s="205"/>
      <c r="K665" s="163">
        <v>319.3</v>
      </c>
      <c r="L665" s="163">
        <v>319.3</v>
      </c>
      <c r="M665" s="205">
        <v>8</v>
      </c>
      <c r="N665" s="209">
        <v>21700</v>
      </c>
      <c r="O665" s="209">
        <v>0</v>
      </c>
      <c r="P665" s="209">
        <v>0</v>
      </c>
      <c r="Q665" s="233">
        <v>21700</v>
      </c>
      <c r="R665" s="163">
        <v>2019</v>
      </c>
    </row>
    <row r="666" spans="1:18" ht="12.75" customHeight="1" x14ac:dyDescent="0.15">
      <c r="A666" s="269" t="s">
        <v>725</v>
      </c>
      <c r="B666" s="269"/>
      <c r="C666" s="173">
        <v>18</v>
      </c>
      <c r="D666" s="174"/>
      <c r="E666" s="172"/>
      <c r="F666" s="174"/>
      <c r="G666" s="173"/>
      <c r="H666" s="175">
        <f t="shared" ref="H666:N666" si="26">SUM(H648:H665)</f>
        <v>7101.3</v>
      </c>
      <c r="I666" s="175">
        <f t="shared" si="26"/>
        <v>0</v>
      </c>
      <c r="J666" s="175">
        <f t="shared" si="26"/>
        <v>0</v>
      </c>
      <c r="K666" s="175">
        <f t="shared" si="26"/>
        <v>6559.96</v>
      </c>
      <c r="L666" s="175">
        <f t="shared" si="26"/>
        <v>5409.5100000000011</v>
      </c>
      <c r="M666" s="175">
        <f t="shared" si="26"/>
        <v>165</v>
      </c>
      <c r="N666" s="175">
        <f t="shared" si="26"/>
        <v>459680</v>
      </c>
      <c r="O666" s="175"/>
      <c r="P666" s="175"/>
      <c r="Q666" s="175">
        <f>SUM(Q648:Q665)</f>
        <v>459680</v>
      </c>
      <c r="R666" s="176"/>
    </row>
    <row r="667" spans="1:18" ht="12.75" customHeight="1" x14ac:dyDescent="0.15">
      <c r="A667" s="268" t="s">
        <v>732</v>
      </c>
      <c r="B667" s="268"/>
      <c r="C667" s="178"/>
      <c r="D667" s="179"/>
      <c r="E667" s="177"/>
      <c r="F667" s="179"/>
      <c r="G667" s="178"/>
      <c r="H667" s="179"/>
      <c r="I667" s="179"/>
      <c r="J667" s="179"/>
      <c r="K667" s="179"/>
      <c r="L667" s="179"/>
      <c r="M667" s="179"/>
      <c r="N667" s="180"/>
      <c r="O667" s="180"/>
      <c r="P667" s="180"/>
      <c r="Q667" s="181"/>
      <c r="R667" s="182"/>
    </row>
    <row r="668" spans="1:18" x14ac:dyDescent="0.2">
      <c r="A668" s="163"/>
      <c r="B668" s="164" t="s">
        <v>733</v>
      </c>
      <c r="C668" s="165"/>
      <c r="D668" s="163"/>
      <c r="E668" s="166"/>
      <c r="F668" s="163"/>
      <c r="G668" s="165"/>
      <c r="H668" s="163"/>
      <c r="I668" s="163"/>
      <c r="J668" s="163"/>
      <c r="K668" s="163"/>
      <c r="L668" s="163"/>
      <c r="M668" s="163"/>
      <c r="N668" s="168"/>
      <c r="O668" s="168"/>
      <c r="P668" s="168"/>
      <c r="Q668" s="169"/>
      <c r="R668" s="163"/>
    </row>
    <row r="669" spans="1:18" x14ac:dyDescent="0.2">
      <c r="A669" s="163">
        <v>1</v>
      </c>
      <c r="B669" s="166" t="s">
        <v>1755</v>
      </c>
      <c r="C669" s="165">
        <v>1963</v>
      </c>
      <c r="D669" s="163"/>
      <c r="E669" s="166" t="s">
        <v>54</v>
      </c>
      <c r="F669" s="163">
        <v>2</v>
      </c>
      <c r="G669" s="165">
        <v>1</v>
      </c>
      <c r="H669" s="163">
        <v>336.2</v>
      </c>
      <c r="I669" s="163"/>
      <c r="J669" s="163"/>
      <c r="K669" s="163">
        <v>323.3</v>
      </c>
      <c r="L669" s="163">
        <v>246.7</v>
      </c>
      <c r="M669" s="163">
        <v>10</v>
      </c>
      <c r="N669" s="194">
        <v>21760</v>
      </c>
      <c r="O669" s="168">
        <v>0</v>
      </c>
      <c r="P669" s="168">
        <v>0</v>
      </c>
      <c r="Q669" s="195">
        <v>21760</v>
      </c>
      <c r="R669" s="163">
        <v>2019</v>
      </c>
    </row>
    <row r="670" spans="1:18" x14ac:dyDescent="0.2">
      <c r="A670" s="163">
        <f t="shared" ref="A670:A701" si="27">A669+1</f>
        <v>2</v>
      </c>
      <c r="B670" s="166" t="s">
        <v>1756</v>
      </c>
      <c r="C670" s="165">
        <v>1961</v>
      </c>
      <c r="D670" s="163"/>
      <c r="E670" s="166" t="s">
        <v>54</v>
      </c>
      <c r="F670" s="163">
        <v>2</v>
      </c>
      <c r="G670" s="165">
        <v>1</v>
      </c>
      <c r="H670" s="163">
        <v>343.3</v>
      </c>
      <c r="I670" s="163"/>
      <c r="J670" s="163"/>
      <c r="K670" s="163">
        <v>329</v>
      </c>
      <c r="L670" s="163">
        <v>329.1</v>
      </c>
      <c r="M670" s="163">
        <v>9</v>
      </c>
      <c r="N670" s="194">
        <v>22220</v>
      </c>
      <c r="O670" s="168">
        <v>0</v>
      </c>
      <c r="P670" s="168">
        <v>0</v>
      </c>
      <c r="Q670" s="195">
        <v>22220</v>
      </c>
      <c r="R670" s="163">
        <v>2019</v>
      </c>
    </row>
    <row r="671" spans="1:18" x14ac:dyDescent="0.2">
      <c r="A671" s="163">
        <f t="shared" si="27"/>
        <v>3</v>
      </c>
      <c r="B671" s="166" t="s">
        <v>1757</v>
      </c>
      <c r="C671" s="165">
        <v>1962</v>
      </c>
      <c r="D671" s="163"/>
      <c r="E671" s="166" t="s">
        <v>54</v>
      </c>
      <c r="F671" s="163">
        <v>2</v>
      </c>
      <c r="G671" s="165">
        <v>1</v>
      </c>
      <c r="H671" s="163">
        <v>338.4</v>
      </c>
      <c r="I671" s="163"/>
      <c r="J671" s="163"/>
      <c r="K671" s="163">
        <v>325.8</v>
      </c>
      <c r="L671" s="163">
        <v>277.60000000000002</v>
      </c>
      <c r="M671" s="163">
        <v>10</v>
      </c>
      <c r="N671" s="194">
        <v>21900</v>
      </c>
      <c r="O671" s="168">
        <v>0</v>
      </c>
      <c r="P671" s="168">
        <v>0</v>
      </c>
      <c r="Q671" s="195">
        <v>21900</v>
      </c>
      <c r="R671" s="163">
        <v>2019</v>
      </c>
    </row>
    <row r="672" spans="1:18" x14ac:dyDescent="0.2">
      <c r="A672" s="163">
        <f t="shared" si="27"/>
        <v>4</v>
      </c>
      <c r="B672" s="166" t="s">
        <v>1758</v>
      </c>
      <c r="C672" s="165">
        <v>1962</v>
      </c>
      <c r="D672" s="163"/>
      <c r="E672" s="166" t="s">
        <v>54</v>
      </c>
      <c r="F672" s="163">
        <v>2</v>
      </c>
      <c r="G672" s="165">
        <v>1</v>
      </c>
      <c r="H672" s="163">
        <v>333.3</v>
      </c>
      <c r="I672" s="163"/>
      <c r="J672" s="163"/>
      <c r="K672" s="163">
        <v>320.39999999999998</v>
      </c>
      <c r="L672" s="163">
        <v>236</v>
      </c>
      <c r="M672" s="163">
        <v>10</v>
      </c>
      <c r="N672" s="194">
        <v>21570</v>
      </c>
      <c r="O672" s="168">
        <v>0</v>
      </c>
      <c r="P672" s="168">
        <v>0</v>
      </c>
      <c r="Q672" s="195">
        <v>21570</v>
      </c>
      <c r="R672" s="163">
        <v>2019</v>
      </c>
    </row>
    <row r="673" spans="1:18" x14ac:dyDescent="0.2">
      <c r="A673" s="163">
        <f t="shared" si="27"/>
        <v>5</v>
      </c>
      <c r="B673" s="166" t="s">
        <v>1759</v>
      </c>
      <c r="C673" s="165">
        <v>1960</v>
      </c>
      <c r="D673" s="163"/>
      <c r="E673" s="166" t="s">
        <v>54</v>
      </c>
      <c r="F673" s="163">
        <v>2</v>
      </c>
      <c r="G673" s="165">
        <v>1</v>
      </c>
      <c r="H673" s="163">
        <v>336.9</v>
      </c>
      <c r="I673" s="163"/>
      <c r="J673" s="163"/>
      <c r="K673" s="163">
        <v>324</v>
      </c>
      <c r="L673" s="163">
        <v>250.1</v>
      </c>
      <c r="M673" s="163">
        <v>10</v>
      </c>
      <c r="N673" s="194">
        <v>21800</v>
      </c>
      <c r="O673" s="168">
        <v>0</v>
      </c>
      <c r="P673" s="168">
        <v>0</v>
      </c>
      <c r="Q673" s="195">
        <v>21800</v>
      </c>
      <c r="R673" s="163">
        <v>2019</v>
      </c>
    </row>
    <row r="674" spans="1:18" x14ac:dyDescent="0.2">
      <c r="A674" s="163">
        <f t="shared" si="27"/>
        <v>6</v>
      </c>
      <c r="B674" s="166" t="s">
        <v>1760</v>
      </c>
      <c r="C674" s="165">
        <v>1918</v>
      </c>
      <c r="D674" s="163"/>
      <c r="E674" s="166" t="s">
        <v>54</v>
      </c>
      <c r="F674" s="163">
        <v>2</v>
      </c>
      <c r="G674" s="165">
        <v>1</v>
      </c>
      <c r="H674" s="163">
        <v>309.89999999999998</v>
      </c>
      <c r="I674" s="163"/>
      <c r="J674" s="163"/>
      <c r="K674" s="163">
        <v>244</v>
      </c>
      <c r="L674" s="163">
        <v>145.80000000000001</v>
      </c>
      <c r="M674" s="163">
        <v>12</v>
      </c>
      <c r="N674" s="194">
        <v>20060</v>
      </c>
      <c r="O674" s="168">
        <v>0</v>
      </c>
      <c r="P674" s="168">
        <v>0</v>
      </c>
      <c r="Q674" s="195">
        <v>20060</v>
      </c>
      <c r="R674" s="163">
        <v>2019</v>
      </c>
    </row>
    <row r="675" spans="1:18" x14ac:dyDescent="0.2">
      <c r="A675" s="163">
        <f t="shared" si="27"/>
        <v>7</v>
      </c>
      <c r="B675" s="166" t="s">
        <v>1761</v>
      </c>
      <c r="C675" s="165">
        <v>1917</v>
      </c>
      <c r="D675" s="163"/>
      <c r="E675" s="166" t="s">
        <v>54</v>
      </c>
      <c r="F675" s="163">
        <v>2</v>
      </c>
      <c r="G675" s="165">
        <v>2</v>
      </c>
      <c r="H675" s="163">
        <v>240.9</v>
      </c>
      <c r="I675" s="163"/>
      <c r="J675" s="163"/>
      <c r="K675" s="163">
        <v>164.4</v>
      </c>
      <c r="L675" s="163">
        <v>48.8</v>
      </c>
      <c r="M675" s="163">
        <v>11</v>
      </c>
      <c r="N675" s="194">
        <v>15600</v>
      </c>
      <c r="O675" s="168">
        <v>0</v>
      </c>
      <c r="P675" s="168">
        <v>0</v>
      </c>
      <c r="Q675" s="195">
        <v>15600</v>
      </c>
      <c r="R675" s="163">
        <v>2019</v>
      </c>
    </row>
    <row r="676" spans="1:18" x14ac:dyDescent="0.2">
      <c r="A676" s="163">
        <f t="shared" si="27"/>
        <v>8</v>
      </c>
      <c r="B676" s="166" t="s">
        <v>1762</v>
      </c>
      <c r="C676" s="165">
        <v>1936</v>
      </c>
      <c r="D676" s="163"/>
      <c r="E676" s="166" t="s">
        <v>54</v>
      </c>
      <c r="F676" s="163">
        <v>2</v>
      </c>
      <c r="G676" s="163">
        <v>2</v>
      </c>
      <c r="H676" s="163">
        <v>389.7</v>
      </c>
      <c r="I676" s="163"/>
      <c r="J676" s="163"/>
      <c r="K676" s="163">
        <v>366</v>
      </c>
      <c r="L676" s="163">
        <v>135.6</v>
      </c>
      <c r="M676" s="163">
        <v>13</v>
      </c>
      <c r="N676" s="194">
        <v>25220</v>
      </c>
      <c r="O676" s="168">
        <v>0</v>
      </c>
      <c r="P676" s="168">
        <v>0</v>
      </c>
      <c r="Q676" s="195">
        <v>25220</v>
      </c>
      <c r="R676" s="163">
        <v>2019</v>
      </c>
    </row>
    <row r="677" spans="1:18" x14ac:dyDescent="0.2">
      <c r="A677" s="163">
        <f t="shared" si="27"/>
        <v>9</v>
      </c>
      <c r="B677" s="166" t="s">
        <v>1763</v>
      </c>
      <c r="C677" s="165">
        <v>1964</v>
      </c>
      <c r="D677" s="163"/>
      <c r="E677" s="166" t="s">
        <v>54</v>
      </c>
      <c r="F677" s="163">
        <v>2</v>
      </c>
      <c r="G677" s="163">
        <v>1</v>
      </c>
      <c r="H677" s="163">
        <v>336.5</v>
      </c>
      <c r="I677" s="163"/>
      <c r="J677" s="163"/>
      <c r="K677" s="163">
        <v>323.5</v>
      </c>
      <c r="L677" s="163">
        <v>238.2</v>
      </c>
      <c r="M677" s="163">
        <v>11</v>
      </c>
      <c r="N677" s="194">
        <v>21780</v>
      </c>
      <c r="O677" s="168">
        <v>0</v>
      </c>
      <c r="P677" s="168">
        <v>0</v>
      </c>
      <c r="Q677" s="195">
        <v>21780</v>
      </c>
      <c r="R677" s="163">
        <v>2019</v>
      </c>
    </row>
    <row r="678" spans="1:18" x14ac:dyDescent="0.2">
      <c r="A678" s="163">
        <f t="shared" si="27"/>
        <v>10</v>
      </c>
      <c r="B678" s="166" t="s">
        <v>1764</v>
      </c>
      <c r="C678" s="165">
        <v>1977</v>
      </c>
      <c r="D678" s="163"/>
      <c r="E678" s="166" t="s">
        <v>54</v>
      </c>
      <c r="F678" s="163">
        <v>1</v>
      </c>
      <c r="G678" s="165">
        <v>2</v>
      </c>
      <c r="H678" s="163">
        <v>186.8</v>
      </c>
      <c r="I678" s="163"/>
      <c r="J678" s="163"/>
      <c r="K678" s="163">
        <v>140</v>
      </c>
      <c r="L678" s="163">
        <v>132.30000000000001</v>
      </c>
      <c r="M678" s="163">
        <v>6</v>
      </c>
      <c r="N678" s="194">
        <v>12100</v>
      </c>
      <c r="O678" s="168">
        <v>0</v>
      </c>
      <c r="P678" s="168">
        <v>0</v>
      </c>
      <c r="Q678" s="195">
        <v>12100</v>
      </c>
      <c r="R678" s="163">
        <v>2019</v>
      </c>
    </row>
    <row r="679" spans="1:18" x14ac:dyDescent="0.2">
      <c r="A679" s="163">
        <f t="shared" si="27"/>
        <v>11</v>
      </c>
      <c r="B679" s="166" t="s">
        <v>1765</v>
      </c>
      <c r="C679" s="163">
        <v>1960</v>
      </c>
      <c r="D679" s="163"/>
      <c r="E679" s="166" t="s">
        <v>54</v>
      </c>
      <c r="F679" s="163">
        <v>2</v>
      </c>
      <c r="G679" s="165">
        <v>1</v>
      </c>
      <c r="H679" s="163">
        <v>330.8</v>
      </c>
      <c r="I679" s="163"/>
      <c r="J679" s="163"/>
      <c r="K679" s="163">
        <v>318.2</v>
      </c>
      <c r="L679" s="163">
        <v>221.4</v>
      </c>
      <c r="M679" s="163">
        <v>10</v>
      </c>
      <c r="N679" s="194">
        <v>21400</v>
      </c>
      <c r="O679" s="168">
        <v>0</v>
      </c>
      <c r="P679" s="168">
        <v>0</v>
      </c>
      <c r="Q679" s="195">
        <v>21400</v>
      </c>
      <c r="R679" s="163">
        <v>2019</v>
      </c>
    </row>
    <row r="680" spans="1:18" x14ac:dyDescent="0.2">
      <c r="A680" s="163">
        <f t="shared" si="27"/>
        <v>12</v>
      </c>
      <c r="B680" s="166" t="s">
        <v>1766</v>
      </c>
      <c r="C680" s="163">
        <v>1963</v>
      </c>
      <c r="D680" s="163"/>
      <c r="E680" s="166" t="s">
        <v>54</v>
      </c>
      <c r="F680" s="163">
        <v>2</v>
      </c>
      <c r="G680" s="165">
        <v>1</v>
      </c>
      <c r="H680" s="163">
        <v>354.4</v>
      </c>
      <c r="I680" s="163"/>
      <c r="J680" s="163"/>
      <c r="K680" s="163">
        <v>331.8</v>
      </c>
      <c r="L680" s="163">
        <v>292.10000000000002</v>
      </c>
      <c r="M680" s="163">
        <v>9</v>
      </c>
      <c r="N680" s="194">
        <v>22950</v>
      </c>
      <c r="O680" s="168">
        <v>0</v>
      </c>
      <c r="P680" s="168">
        <v>0</v>
      </c>
      <c r="Q680" s="195">
        <v>22950</v>
      </c>
      <c r="R680" s="163">
        <v>2019</v>
      </c>
    </row>
    <row r="681" spans="1:18" x14ac:dyDescent="0.2">
      <c r="A681" s="163">
        <f t="shared" si="27"/>
        <v>13</v>
      </c>
      <c r="B681" s="166" t="s">
        <v>1767</v>
      </c>
      <c r="C681" s="163">
        <v>1963</v>
      </c>
      <c r="D681" s="163"/>
      <c r="E681" s="166" t="s">
        <v>54</v>
      </c>
      <c r="F681" s="163">
        <v>2</v>
      </c>
      <c r="G681" s="165">
        <v>1</v>
      </c>
      <c r="H681" s="163">
        <v>366.8</v>
      </c>
      <c r="I681" s="163"/>
      <c r="J681" s="163"/>
      <c r="K681" s="163">
        <v>340.3</v>
      </c>
      <c r="L681" s="163">
        <v>301.10000000000002</v>
      </c>
      <c r="M681" s="163">
        <v>9</v>
      </c>
      <c r="N681" s="194">
        <v>23740</v>
      </c>
      <c r="O681" s="168">
        <v>0</v>
      </c>
      <c r="P681" s="168">
        <v>0</v>
      </c>
      <c r="Q681" s="195">
        <v>23740</v>
      </c>
      <c r="R681" s="163">
        <v>2019</v>
      </c>
    </row>
    <row r="682" spans="1:18" x14ac:dyDescent="0.2">
      <c r="A682" s="163">
        <f t="shared" si="27"/>
        <v>14</v>
      </c>
      <c r="B682" s="166" t="s">
        <v>1768</v>
      </c>
      <c r="C682" s="163">
        <v>1962</v>
      </c>
      <c r="D682" s="163"/>
      <c r="E682" s="166" t="s">
        <v>54</v>
      </c>
      <c r="F682" s="163">
        <v>2</v>
      </c>
      <c r="G682" s="165">
        <v>1</v>
      </c>
      <c r="H682" s="163">
        <v>357.2</v>
      </c>
      <c r="I682" s="163"/>
      <c r="J682" s="163"/>
      <c r="K682" s="163">
        <v>334.6</v>
      </c>
      <c r="L682" s="163">
        <v>334.6</v>
      </c>
      <c r="M682" s="163">
        <v>9</v>
      </c>
      <c r="N682" s="194">
        <v>23120</v>
      </c>
      <c r="O682" s="168">
        <v>0</v>
      </c>
      <c r="P682" s="168">
        <v>0</v>
      </c>
      <c r="Q682" s="195">
        <v>23120</v>
      </c>
      <c r="R682" s="163">
        <v>2019</v>
      </c>
    </row>
    <row r="683" spans="1:18" x14ac:dyDescent="0.2">
      <c r="A683" s="163">
        <f t="shared" si="27"/>
        <v>15</v>
      </c>
      <c r="B683" s="166" t="s">
        <v>1769</v>
      </c>
      <c r="C683" s="165">
        <v>1964</v>
      </c>
      <c r="D683" s="163"/>
      <c r="E683" s="166" t="s">
        <v>54</v>
      </c>
      <c r="F683" s="163">
        <v>2</v>
      </c>
      <c r="G683" s="165">
        <v>1</v>
      </c>
      <c r="H683" s="163">
        <v>335</v>
      </c>
      <c r="I683" s="163"/>
      <c r="J683" s="163"/>
      <c r="K683" s="163">
        <v>322.2</v>
      </c>
      <c r="L683" s="163">
        <v>209.4</v>
      </c>
      <c r="M683" s="163">
        <v>12</v>
      </c>
      <c r="N683" s="194">
        <v>21680</v>
      </c>
      <c r="O683" s="168">
        <v>0</v>
      </c>
      <c r="P683" s="168">
        <v>0</v>
      </c>
      <c r="Q683" s="195">
        <v>21680</v>
      </c>
      <c r="R683" s="163">
        <v>2019</v>
      </c>
    </row>
    <row r="684" spans="1:18" x14ac:dyDescent="0.2">
      <c r="A684" s="163">
        <f t="shared" si="27"/>
        <v>16</v>
      </c>
      <c r="B684" s="166" t="s">
        <v>1770</v>
      </c>
      <c r="C684" s="165">
        <v>1963</v>
      </c>
      <c r="D684" s="163"/>
      <c r="E684" s="166" t="s">
        <v>54</v>
      </c>
      <c r="F684" s="163">
        <v>2</v>
      </c>
      <c r="G684" s="165">
        <v>1</v>
      </c>
      <c r="H684" s="163">
        <v>491.53</v>
      </c>
      <c r="I684" s="163"/>
      <c r="J684" s="163"/>
      <c r="K684" s="163">
        <v>462.8</v>
      </c>
      <c r="L684" s="163">
        <v>346.16</v>
      </c>
      <c r="M684" s="163">
        <v>15</v>
      </c>
      <c r="N684" s="194">
        <v>31800</v>
      </c>
      <c r="O684" s="168">
        <v>0</v>
      </c>
      <c r="P684" s="168">
        <v>0</v>
      </c>
      <c r="Q684" s="195">
        <v>31800</v>
      </c>
      <c r="R684" s="163">
        <v>2019</v>
      </c>
    </row>
    <row r="685" spans="1:18" x14ac:dyDescent="0.2">
      <c r="A685" s="163">
        <f t="shared" si="27"/>
        <v>17</v>
      </c>
      <c r="B685" s="166" t="s">
        <v>1771</v>
      </c>
      <c r="C685" s="165">
        <v>1972</v>
      </c>
      <c r="D685" s="163"/>
      <c r="E685" s="166" t="s">
        <v>54</v>
      </c>
      <c r="F685" s="163">
        <v>2</v>
      </c>
      <c r="G685" s="165">
        <v>2</v>
      </c>
      <c r="H685" s="163">
        <v>546.70000000000005</v>
      </c>
      <c r="I685" s="163"/>
      <c r="J685" s="163"/>
      <c r="K685" s="163">
        <v>489.4</v>
      </c>
      <c r="L685" s="163">
        <v>460.4</v>
      </c>
      <c r="M685" s="163">
        <v>14</v>
      </c>
      <c r="N685" s="194">
        <v>35380</v>
      </c>
      <c r="O685" s="168">
        <v>0</v>
      </c>
      <c r="P685" s="168">
        <v>0</v>
      </c>
      <c r="Q685" s="195">
        <v>35380</v>
      </c>
      <c r="R685" s="163">
        <v>2019</v>
      </c>
    </row>
    <row r="686" spans="1:18" x14ac:dyDescent="0.2">
      <c r="A686" s="163">
        <f t="shared" si="27"/>
        <v>18</v>
      </c>
      <c r="B686" s="166" t="s">
        <v>1772</v>
      </c>
      <c r="C686" s="165">
        <v>1964</v>
      </c>
      <c r="D686" s="163"/>
      <c r="E686" s="166" t="s">
        <v>54</v>
      </c>
      <c r="F686" s="163">
        <v>2</v>
      </c>
      <c r="G686" s="165">
        <v>1</v>
      </c>
      <c r="H686" s="163">
        <v>352.1</v>
      </c>
      <c r="I686" s="163"/>
      <c r="J686" s="163"/>
      <c r="K686" s="163">
        <v>326.39999999999998</v>
      </c>
      <c r="L686" s="163">
        <v>180.9</v>
      </c>
      <c r="M686" s="163">
        <v>12</v>
      </c>
      <c r="N686" s="194">
        <v>22800</v>
      </c>
      <c r="O686" s="168">
        <v>0</v>
      </c>
      <c r="P686" s="168">
        <v>0</v>
      </c>
      <c r="Q686" s="195">
        <v>22800</v>
      </c>
      <c r="R686" s="163">
        <v>2019</v>
      </c>
    </row>
    <row r="687" spans="1:18" x14ac:dyDescent="0.2">
      <c r="A687" s="163">
        <f t="shared" si="27"/>
        <v>19</v>
      </c>
      <c r="B687" s="166" t="s">
        <v>1773</v>
      </c>
      <c r="C687" s="165">
        <v>1964</v>
      </c>
      <c r="D687" s="163"/>
      <c r="E687" s="166" t="s">
        <v>54</v>
      </c>
      <c r="F687" s="163">
        <v>2</v>
      </c>
      <c r="G687" s="165">
        <v>1</v>
      </c>
      <c r="H687" s="163">
        <v>336</v>
      </c>
      <c r="I687" s="163"/>
      <c r="J687" s="163"/>
      <c r="K687" s="163">
        <v>323</v>
      </c>
      <c r="L687" s="163">
        <v>248.3</v>
      </c>
      <c r="M687" s="163">
        <v>10</v>
      </c>
      <c r="N687" s="194">
        <v>21750</v>
      </c>
      <c r="O687" s="168">
        <v>0</v>
      </c>
      <c r="P687" s="168">
        <v>0</v>
      </c>
      <c r="Q687" s="195">
        <v>21750</v>
      </c>
      <c r="R687" s="163">
        <v>2019</v>
      </c>
    </row>
    <row r="688" spans="1:18" x14ac:dyDescent="0.2">
      <c r="A688" s="163">
        <f t="shared" si="27"/>
        <v>20</v>
      </c>
      <c r="B688" s="166" t="s">
        <v>1774</v>
      </c>
      <c r="C688" s="165">
        <v>1964</v>
      </c>
      <c r="D688" s="163"/>
      <c r="E688" s="166" t="s">
        <v>54</v>
      </c>
      <c r="F688" s="163">
        <v>2</v>
      </c>
      <c r="G688" s="165">
        <v>1</v>
      </c>
      <c r="H688" s="163">
        <v>336.4</v>
      </c>
      <c r="I688" s="163"/>
      <c r="J688" s="163"/>
      <c r="K688" s="163">
        <v>320.5</v>
      </c>
      <c r="L688" s="163">
        <v>275.08</v>
      </c>
      <c r="M688" s="163">
        <v>9</v>
      </c>
      <c r="N688" s="194">
        <v>21770</v>
      </c>
      <c r="O688" s="168">
        <v>0</v>
      </c>
      <c r="P688" s="168">
        <v>0</v>
      </c>
      <c r="Q688" s="195">
        <v>21770</v>
      </c>
      <c r="R688" s="163">
        <v>2019</v>
      </c>
    </row>
    <row r="689" spans="1:18" x14ac:dyDescent="0.2">
      <c r="A689" s="163">
        <f t="shared" si="27"/>
        <v>21</v>
      </c>
      <c r="B689" s="166" t="s">
        <v>1775</v>
      </c>
      <c r="C689" s="165">
        <v>1964</v>
      </c>
      <c r="D689" s="163"/>
      <c r="E689" s="166" t="s">
        <v>54</v>
      </c>
      <c r="F689" s="163">
        <v>2</v>
      </c>
      <c r="G689" s="165">
        <v>1</v>
      </c>
      <c r="H689" s="163">
        <v>339</v>
      </c>
      <c r="I689" s="163"/>
      <c r="J689" s="163"/>
      <c r="K689" s="163">
        <v>326</v>
      </c>
      <c r="L689" s="163">
        <v>288.60000000000002</v>
      </c>
      <c r="M689" s="163">
        <v>9</v>
      </c>
      <c r="N689" s="194">
        <v>21950</v>
      </c>
      <c r="O689" s="168">
        <v>0</v>
      </c>
      <c r="P689" s="168">
        <v>0</v>
      </c>
      <c r="Q689" s="195">
        <v>21950</v>
      </c>
      <c r="R689" s="163">
        <v>2019</v>
      </c>
    </row>
    <row r="690" spans="1:18" x14ac:dyDescent="0.2">
      <c r="A690" s="163">
        <f t="shared" si="27"/>
        <v>22</v>
      </c>
      <c r="B690" s="166" t="s">
        <v>1776</v>
      </c>
      <c r="C690" s="165">
        <v>1964</v>
      </c>
      <c r="D690" s="163"/>
      <c r="E690" s="166" t="s">
        <v>54</v>
      </c>
      <c r="F690" s="163">
        <v>2</v>
      </c>
      <c r="G690" s="165">
        <v>1</v>
      </c>
      <c r="H690" s="163">
        <v>346.3</v>
      </c>
      <c r="I690" s="163"/>
      <c r="J690" s="163"/>
      <c r="K690" s="163">
        <v>320.5</v>
      </c>
      <c r="L690" s="163">
        <v>271.33</v>
      </c>
      <c r="M690" s="163">
        <v>10</v>
      </c>
      <c r="N690" s="194">
        <v>22420</v>
      </c>
      <c r="O690" s="168">
        <v>0</v>
      </c>
      <c r="P690" s="168">
        <v>0</v>
      </c>
      <c r="Q690" s="195">
        <v>22420</v>
      </c>
      <c r="R690" s="163">
        <v>2019</v>
      </c>
    </row>
    <row r="691" spans="1:18" x14ac:dyDescent="0.2">
      <c r="A691" s="163">
        <f t="shared" si="27"/>
        <v>23</v>
      </c>
      <c r="B691" s="166" t="s">
        <v>1777</v>
      </c>
      <c r="C691" s="163">
        <v>1964</v>
      </c>
      <c r="D691" s="163"/>
      <c r="E691" s="166" t="s">
        <v>54</v>
      </c>
      <c r="F691" s="163">
        <v>2</v>
      </c>
      <c r="G691" s="165">
        <v>1</v>
      </c>
      <c r="H691" s="163">
        <v>344</v>
      </c>
      <c r="I691" s="163"/>
      <c r="J691" s="163"/>
      <c r="K691" s="163">
        <v>322</v>
      </c>
      <c r="L691" s="163">
        <v>114.2</v>
      </c>
      <c r="M691" s="163">
        <v>14</v>
      </c>
      <c r="N691" s="194">
        <v>22270</v>
      </c>
      <c r="O691" s="168">
        <v>0</v>
      </c>
      <c r="P691" s="168">
        <v>0</v>
      </c>
      <c r="Q691" s="195">
        <v>22270</v>
      </c>
      <c r="R691" s="163">
        <v>2019</v>
      </c>
    </row>
    <row r="692" spans="1:18" x14ac:dyDescent="0.2">
      <c r="A692" s="163">
        <f t="shared" si="27"/>
        <v>24</v>
      </c>
      <c r="B692" s="166" t="s">
        <v>1778</v>
      </c>
      <c r="C692" s="163">
        <v>1966</v>
      </c>
      <c r="D692" s="163"/>
      <c r="E692" s="166" t="s">
        <v>54</v>
      </c>
      <c r="F692" s="163">
        <v>2</v>
      </c>
      <c r="G692" s="165">
        <v>1</v>
      </c>
      <c r="H692" s="163">
        <v>336.8</v>
      </c>
      <c r="I692" s="163"/>
      <c r="J692" s="163"/>
      <c r="K692" s="163">
        <v>324</v>
      </c>
      <c r="L692" s="163">
        <v>284.7</v>
      </c>
      <c r="M692" s="163">
        <v>9</v>
      </c>
      <c r="N692" s="194">
        <v>21800</v>
      </c>
      <c r="O692" s="168">
        <v>0</v>
      </c>
      <c r="P692" s="168">
        <v>0</v>
      </c>
      <c r="Q692" s="195">
        <v>21800</v>
      </c>
      <c r="R692" s="163">
        <v>2019</v>
      </c>
    </row>
    <row r="693" spans="1:18" x14ac:dyDescent="0.2">
      <c r="A693" s="163">
        <f t="shared" si="27"/>
        <v>25</v>
      </c>
      <c r="B693" s="166" t="s">
        <v>1779</v>
      </c>
      <c r="C693" s="163">
        <v>1963</v>
      </c>
      <c r="D693" s="163"/>
      <c r="E693" s="166" t="s">
        <v>54</v>
      </c>
      <c r="F693" s="163">
        <v>2</v>
      </c>
      <c r="G693" s="165">
        <v>1</v>
      </c>
      <c r="H693" s="163">
        <v>350.1</v>
      </c>
      <c r="I693" s="163"/>
      <c r="J693" s="163"/>
      <c r="K693" s="163">
        <v>324.2</v>
      </c>
      <c r="L693" s="163">
        <v>238</v>
      </c>
      <c r="M693" s="163">
        <v>10</v>
      </c>
      <c r="N693" s="194">
        <v>22660</v>
      </c>
      <c r="O693" s="168">
        <v>0</v>
      </c>
      <c r="P693" s="168">
        <v>0</v>
      </c>
      <c r="Q693" s="195">
        <v>22660</v>
      </c>
      <c r="R693" s="163">
        <v>2019</v>
      </c>
    </row>
    <row r="694" spans="1:18" x14ac:dyDescent="0.2">
      <c r="A694" s="163">
        <f t="shared" si="27"/>
        <v>26</v>
      </c>
      <c r="B694" s="166" t="s">
        <v>1780</v>
      </c>
      <c r="C694" s="163">
        <v>1965</v>
      </c>
      <c r="D694" s="163"/>
      <c r="E694" s="166" t="s">
        <v>54</v>
      </c>
      <c r="F694" s="163">
        <v>2</v>
      </c>
      <c r="G694" s="165">
        <v>1</v>
      </c>
      <c r="H694" s="163">
        <v>354.4</v>
      </c>
      <c r="I694" s="163"/>
      <c r="J694" s="163"/>
      <c r="K694" s="163">
        <v>328.5</v>
      </c>
      <c r="L694" s="163">
        <v>241.5</v>
      </c>
      <c r="M694" s="163">
        <v>10</v>
      </c>
      <c r="N694" s="194">
        <v>22950</v>
      </c>
      <c r="O694" s="168">
        <v>0</v>
      </c>
      <c r="P694" s="168">
        <v>0</v>
      </c>
      <c r="Q694" s="195">
        <v>22950</v>
      </c>
      <c r="R694" s="163">
        <v>2019</v>
      </c>
    </row>
    <row r="695" spans="1:18" x14ac:dyDescent="0.2">
      <c r="A695" s="163">
        <f t="shared" si="27"/>
        <v>27</v>
      </c>
      <c r="B695" s="166" t="s">
        <v>1781</v>
      </c>
      <c r="C695" s="163">
        <v>1964</v>
      </c>
      <c r="D695" s="163"/>
      <c r="E695" s="166" t="s">
        <v>54</v>
      </c>
      <c r="F695" s="163">
        <v>2</v>
      </c>
      <c r="G695" s="165">
        <v>1</v>
      </c>
      <c r="H695" s="163">
        <v>344.9</v>
      </c>
      <c r="I695" s="163"/>
      <c r="J695" s="163"/>
      <c r="K695" s="163">
        <v>320.5</v>
      </c>
      <c r="L695" s="163">
        <v>283.5</v>
      </c>
      <c r="M695" s="163">
        <v>9</v>
      </c>
      <c r="N695" s="194">
        <v>22320</v>
      </c>
      <c r="O695" s="168">
        <v>0</v>
      </c>
      <c r="P695" s="168">
        <v>0</v>
      </c>
      <c r="Q695" s="195">
        <v>22320</v>
      </c>
      <c r="R695" s="163">
        <v>2019</v>
      </c>
    </row>
    <row r="696" spans="1:18" x14ac:dyDescent="0.2">
      <c r="A696" s="163">
        <f t="shared" si="27"/>
        <v>28</v>
      </c>
      <c r="B696" s="166" t="s">
        <v>1782</v>
      </c>
      <c r="C696" s="163">
        <v>1956</v>
      </c>
      <c r="D696" s="163"/>
      <c r="E696" s="166" t="s">
        <v>54</v>
      </c>
      <c r="F696" s="163">
        <v>2</v>
      </c>
      <c r="G696" s="165">
        <v>1</v>
      </c>
      <c r="H696" s="163">
        <v>344.7</v>
      </c>
      <c r="I696" s="163"/>
      <c r="J696" s="163"/>
      <c r="K696" s="163">
        <v>320.3</v>
      </c>
      <c r="L696" s="163">
        <v>236.3</v>
      </c>
      <c r="M696" s="163">
        <v>11</v>
      </c>
      <c r="N696" s="194">
        <v>22300</v>
      </c>
      <c r="O696" s="168">
        <v>0</v>
      </c>
      <c r="P696" s="168">
        <v>0</v>
      </c>
      <c r="Q696" s="195">
        <v>22300</v>
      </c>
      <c r="R696" s="163">
        <v>2019</v>
      </c>
    </row>
    <row r="697" spans="1:18" ht="22.5" x14ac:dyDescent="0.2">
      <c r="A697" s="163">
        <f t="shared" si="27"/>
        <v>29</v>
      </c>
      <c r="B697" s="166" t="s">
        <v>1783</v>
      </c>
      <c r="C697" s="163">
        <v>1972</v>
      </c>
      <c r="D697" s="163"/>
      <c r="E697" s="166" t="s">
        <v>1784</v>
      </c>
      <c r="F697" s="163">
        <v>2</v>
      </c>
      <c r="G697" s="163">
        <v>2</v>
      </c>
      <c r="H697" s="163">
        <v>532.29999999999995</v>
      </c>
      <c r="I697" s="163"/>
      <c r="J697" s="163"/>
      <c r="K697" s="163">
        <v>507.7</v>
      </c>
      <c r="L697" s="163">
        <v>415.25</v>
      </c>
      <c r="M697" s="163">
        <v>14</v>
      </c>
      <c r="N697" s="194">
        <v>34450</v>
      </c>
      <c r="O697" s="168">
        <v>0</v>
      </c>
      <c r="P697" s="168">
        <v>0</v>
      </c>
      <c r="Q697" s="195">
        <v>34450</v>
      </c>
      <c r="R697" s="163">
        <v>2019</v>
      </c>
    </row>
    <row r="698" spans="1:18" ht="22.5" x14ac:dyDescent="0.2">
      <c r="A698" s="163">
        <f t="shared" si="27"/>
        <v>30</v>
      </c>
      <c r="B698" s="166" t="s">
        <v>1785</v>
      </c>
      <c r="C698" s="163">
        <v>1975</v>
      </c>
      <c r="D698" s="163"/>
      <c r="E698" s="166" t="s">
        <v>1784</v>
      </c>
      <c r="F698" s="163">
        <v>2</v>
      </c>
      <c r="G698" s="163">
        <v>2</v>
      </c>
      <c r="H698" s="163">
        <v>797.9</v>
      </c>
      <c r="I698" s="163"/>
      <c r="J698" s="163"/>
      <c r="K698" s="163">
        <v>764.5</v>
      </c>
      <c r="L698" s="163">
        <v>520.4</v>
      </c>
      <c r="M698" s="163">
        <v>19</v>
      </c>
      <c r="N698" s="194">
        <v>51640</v>
      </c>
      <c r="O698" s="168">
        <v>0</v>
      </c>
      <c r="P698" s="168">
        <v>0</v>
      </c>
      <c r="Q698" s="195">
        <v>51640</v>
      </c>
      <c r="R698" s="163">
        <v>2019</v>
      </c>
    </row>
    <row r="699" spans="1:18" ht="22.5" x14ac:dyDescent="0.2">
      <c r="A699" s="163">
        <f t="shared" si="27"/>
        <v>31</v>
      </c>
      <c r="B699" s="166" t="s">
        <v>1786</v>
      </c>
      <c r="C699" s="163">
        <v>1977</v>
      </c>
      <c r="D699" s="163"/>
      <c r="E699" s="166" t="s">
        <v>1784</v>
      </c>
      <c r="F699" s="163">
        <v>2</v>
      </c>
      <c r="G699" s="163">
        <v>3</v>
      </c>
      <c r="H699" s="163">
        <v>972.5</v>
      </c>
      <c r="I699" s="163"/>
      <c r="J699" s="163"/>
      <c r="K699" s="163">
        <v>880.5</v>
      </c>
      <c r="L699" s="163">
        <v>785.6</v>
      </c>
      <c r="M699" s="163">
        <v>20</v>
      </c>
      <c r="N699" s="194">
        <v>62950</v>
      </c>
      <c r="O699" s="168">
        <v>0</v>
      </c>
      <c r="P699" s="168">
        <v>0</v>
      </c>
      <c r="Q699" s="195">
        <v>62950</v>
      </c>
      <c r="R699" s="163">
        <v>2019</v>
      </c>
    </row>
    <row r="700" spans="1:18" x14ac:dyDescent="0.2">
      <c r="A700" s="163">
        <f t="shared" si="27"/>
        <v>32</v>
      </c>
      <c r="B700" s="166" t="s">
        <v>1787</v>
      </c>
      <c r="C700" s="163">
        <v>1967</v>
      </c>
      <c r="D700" s="163"/>
      <c r="E700" s="166" t="s">
        <v>54</v>
      </c>
      <c r="F700" s="163">
        <v>2</v>
      </c>
      <c r="G700" s="163">
        <v>3</v>
      </c>
      <c r="H700" s="163">
        <v>517.29999999999995</v>
      </c>
      <c r="I700" s="163"/>
      <c r="J700" s="163"/>
      <c r="K700" s="163">
        <v>485.9</v>
      </c>
      <c r="L700" s="163">
        <v>463.6</v>
      </c>
      <c r="M700" s="163">
        <v>16</v>
      </c>
      <c r="N700" s="194">
        <v>33480</v>
      </c>
      <c r="O700" s="168">
        <v>0</v>
      </c>
      <c r="P700" s="168">
        <v>0</v>
      </c>
      <c r="Q700" s="195">
        <v>33480</v>
      </c>
      <c r="R700" s="163">
        <v>2019</v>
      </c>
    </row>
    <row r="701" spans="1:18" x14ac:dyDescent="0.2">
      <c r="A701" s="163">
        <f t="shared" si="27"/>
        <v>33</v>
      </c>
      <c r="B701" s="166" t="s">
        <v>1788</v>
      </c>
      <c r="C701" s="163">
        <v>1966</v>
      </c>
      <c r="D701" s="163"/>
      <c r="E701" s="166" t="s">
        <v>54</v>
      </c>
      <c r="F701" s="163">
        <v>2</v>
      </c>
      <c r="G701" s="163">
        <v>3</v>
      </c>
      <c r="H701" s="163">
        <v>540.29999999999995</v>
      </c>
      <c r="I701" s="163"/>
      <c r="J701" s="163"/>
      <c r="K701" s="163">
        <v>508.9</v>
      </c>
      <c r="L701" s="163">
        <v>478.7</v>
      </c>
      <c r="M701" s="163">
        <v>13</v>
      </c>
      <c r="N701" s="194">
        <v>35000</v>
      </c>
      <c r="O701" s="168">
        <v>0</v>
      </c>
      <c r="P701" s="168">
        <v>0</v>
      </c>
      <c r="Q701" s="195">
        <v>35000</v>
      </c>
      <c r="R701" s="163">
        <v>2019</v>
      </c>
    </row>
    <row r="702" spans="1:18" x14ac:dyDescent="0.2">
      <c r="A702" s="163">
        <f t="shared" ref="A702:A725" si="28">A701+1</f>
        <v>34</v>
      </c>
      <c r="B702" s="166" t="s">
        <v>1789</v>
      </c>
      <c r="C702" s="163">
        <v>1966</v>
      </c>
      <c r="D702" s="163"/>
      <c r="E702" s="166" t="s">
        <v>54</v>
      </c>
      <c r="F702" s="163">
        <v>2</v>
      </c>
      <c r="G702" s="163">
        <v>3</v>
      </c>
      <c r="H702" s="163">
        <v>528.5</v>
      </c>
      <c r="I702" s="163"/>
      <c r="J702" s="163"/>
      <c r="K702" s="163">
        <v>499.6</v>
      </c>
      <c r="L702" s="163">
        <v>442.8</v>
      </c>
      <c r="M702" s="163">
        <v>13</v>
      </c>
      <c r="N702" s="194">
        <v>34200</v>
      </c>
      <c r="O702" s="168">
        <v>0</v>
      </c>
      <c r="P702" s="168">
        <v>0</v>
      </c>
      <c r="Q702" s="195">
        <v>34200</v>
      </c>
      <c r="R702" s="163">
        <v>2019</v>
      </c>
    </row>
    <row r="703" spans="1:18" x14ac:dyDescent="0.2">
      <c r="A703" s="163">
        <f t="shared" si="28"/>
        <v>35</v>
      </c>
      <c r="B703" s="166" t="s">
        <v>1790</v>
      </c>
      <c r="C703" s="163">
        <v>1966</v>
      </c>
      <c r="D703" s="163"/>
      <c r="E703" s="166" t="s">
        <v>54</v>
      </c>
      <c r="F703" s="163">
        <v>2</v>
      </c>
      <c r="G703" s="163">
        <v>3</v>
      </c>
      <c r="H703" s="163">
        <v>518.5</v>
      </c>
      <c r="I703" s="163"/>
      <c r="J703" s="163"/>
      <c r="K703" s="163">
        <v>487.5</v>
      </c>
      <c r="L703" s="163">
        <v>361.2</v>
      </c>
      <c r="M703" s="163">
        <v>17</v>
      </c>
      <c r="N703" s="194">
        <v>33560</v>
      </c>
      <c r="O703" s="168">
        <v>0</v>
      </c>
      <c r="P703" s="168">
        <v>0</v>
      </c>
      <c r="Q703" s="195">
        <v>33560</v>
      </c>
      <c r="R703" s="163">
        <v>2019</v>
      </c>
    </row>
    <row r="704" spans="1:18" x14ac:dyDescent="0.2">
      <c r="A704" s="163">
        <f t="shared" si="28"/>
        <v>36</v>
      </c>
      <c r="B704" s="166" t="s">
        <v>1791</v>
      </c>
      <c r="C704" s="163">
        <v>1966</v>
      </c>
      <c r="D704" s="163"/>
      <c r="E704" s="166" t="s">
        <v>54</v>
      </c>
      <c r="F704" s="163">
        <v>2</v>
      </c>
      <c r="G704" s="163">
        <v>3</v>
      </c>
      <c r="H704" s="163">
        <v>532.1</v>
      </c>
      <c r="I704" s="163"/>
      <c r="J704" s="163"/>
      <c r="K704" s="163">
        <v>501.5</v>
      </c>
      <c r="L704" s="163">
        <v>411.2</v>
      </c>
      <c r="M704" s="163">
        <v>14</v>
      </c>
      <c r="N704" s="194">
        <v>34450</v>
      </c>
      <c r="O704" s="168">
        <v>0</v>
      </c>
      <c r="P704" s="168">
        <v>0</v>
      </c>
      <c r="Q704" s="195">
        <v>34450</v>
      </c>
      <c r="R704" s="163">
        <v>2019</v>
      </c>
    </row>
    <row r="705" spans="1:18" x14ac:dyDescent="0.2">
      <c r="A705" s="163">
        <f t="shared" si="28"/>
        <v>37</v>
      </c>
      <c r="B705" s="166" t="s">
        <v>1792</v>
      </c>
      <c r="C705" s="163">
        <v>1967</v>
      </c>
      <c r="D705" s="163"/>
      <c r="E705" s="166" t="s">
        <v>54</v>
      </c>
      <c r="F705" s="163">
        <v>2</v>
      </c>
      <c r="G705" s="163">
        <v>3</v>
      </c>
      <c r="H705" s="163">
        <v>534.29999999999995</v>
      </c>
      <c r="I705" s="163"/>
      <c r="J705" s="163"/>
      <c r="K705" s="163">
        <v>504.9</v>
      </c>
      <c r="L705" s="163">
        <v>401.6</v>
      </c>
      <c r="M705" s="163">
        <v>14</v>
      </c>
      <c r="N705" s="194">
        <v>34580</v>
      </c>
      <c r="O705" s="168">
        <v>0</v>
      </c>
      <c r="P705" s="168">
        <v>0</v>
      </c>
      <c r="Q705" s="195">
        <v>34580</v>
      </c>
      <c r="R705" s="163">
        <v>2019</v>
      </c>
    </row>
    <row r="706" spans="1:18" x14ac:dyDescent="0.2">
      <c r="A706" s="163">
        <f t="shared" si="28"/>
        <v>38</v>
      </c>
      <c r="B706" s="166" t="s">
        <v>1793</v>
      </c>
      <c r="C706" s="163">
        <v>1973</v>
      </c>
      <c r="D706" s="163"/>
      <c r="E706" s="166" t="s">
        <v>54</v>
      </c>
      <c r="F706" s="163">
        <v>2</v>
      </c>
      <c r="G706" s="163">
        <v>3</v>
      </c>
      <c r="H706" s="163">
        <v>554.6</v>
      </c>
      <c r="I706" s="163"/>
      <c r="J706" s="163"/>
      <c r="K706" s="163">
        <v>492.4</v>
      </c>
      <c r="L706" s="163">
        <v>344.5</v>
      </c>
      <c r="M706" s="163">
        <v>18</v>
      </c>
      <c r="N706" s="194">
        <v>35900</v>
      </c>
      <c r="O706" s="168">
        <v>0</v>
      </c>
      <c r="P706" s="168">
        <v>0</v>
      </c>
      <c r="Q706" s="195">
        <v>35900</v>
      </c>
      <c r="R706" s="163">
        <v>2019</v>
      </c>
    </row>
    <row r="707" spans="1:18" x14ac:dyDescent="0.2">
      <c r="A707" s="163">
        <f t="shared" si="28"/>
        <v>39</v>
      </c>
      <c r="B707" s="166" t="s">
        <v>1794</v>
      </c>
      <c r="C707" s="163">
        <v>1968</v>
      </c>
      <c r="D707" s="163"/>
      <c r="E707" s="166" t="s">
        <v>54</v>
      </c>
      <c r="F707" s="163">
        <v>2</v>
      </c>
      <c r="G707" s="163">
        <v>3</v>
      </c>
      <c r="H707" s="163">
        <v>526.70000000000005</v>
      </c>
      <c r="I707" s="163"/>
      <c r="J707" s="163"/>
      <c r="K707" s="163">
        <v>495.8</v>
      </c>
      <c r="L707" s="163">
        <v>496.7</v>
      </c>
      <c r="M707" s="163">
        <v>12</v>
      </c>
      <c r="N707" s="194">
        <v>34100</v>
      </c>
      <c r="O707" s="168">
        <v>0</v>
      </c>
      <c r="P707" s="168">
        <v>0</v>
      </c>
      <c r="Q707" s="195">
        <v>34100</v>
      </c>
      <c r="R707" s="163"/>
    </row>
    <row r="708" spans="1:18" x14ac:dyDescent="0.2">
      <c r="A708" s="163">
        <f t="shared" si="28"/>
        <v>40</v>
      </c>
      <c r="B708" s="166" t="s">
        <v>1795</v>
      </c>
      <c r="C708" s="163">
        <v>1968</v>
      </c>
      <c r="D708" s="163"/>
      <c r="E708" s="166" t="s">
        <v>54</v>
      </c>
      <c r="F708" s="163">
        <v>2</v>
      </c>
      <c r="G708" s="163">
        <v>3</v>
      </c>
      <c r="H708" s="163">
        <v>528.6</v>
      </c>
      <c r="I708" s="163"/>
      <c r="J708" s="163"/>
      <c r="K708" s="163">
        <v>498</v>
      </c>
      <c r="L708" s="163">
        <v>398.7</v>
      </c>
      <c r="M708" s="163">
        <v>14</v>
      </c>
      <c r="N708" s="194">
        <v>34200</v>
      </c>
      <c r="O708" s="168">
        <v>0</v>
      </c>
      <c r="P708" s="168">
        <v>0</v>
      </c>
      <c r="Q708" s="195">
        <v>34200</v>
      </c>
      <c r="R708" s="163">
        <v>2019</v>
      </c>
    </row>
    <row r="709" spans="1:18" x14ac:dyDescent="0.2">
      <c r="A709" s="163">
        <f t="shared" si="28"/>
        <v>41</v>
      </c>
      <c r="B709" s="166" t="s">
        <v>1796</v>
      </c>
      <c r="C709" s="163">
        <v>1968</v>
      </c>
      <c r="D709" s="163"/>
      <c r="E709" s="166" t="s">
        <v>54</v>
      </c>
      <c r="F709" s="163">
        <v>2</v>
      </c>
      <c r="G709" s="163">
        <v>3</v>
      </c>
      <c r="H709" s="163">
        <v>556.5</v>
      </c>
      <c r="I709" s="163"/>
      <c r="J709" s="163"/>
      <c r="K709" s="163">
        <v>497.3</v>
      </c>
      <c r="L709" s="163">
        <v>408.8</v>
      </c>
      <c r="M709" s="163">
        <v>14</v>
      </c>
      <c r="N709" s="194">
        <v>36020</v>
      </c>
      <c r="O709" s="168">
        <v>0</v>
      </c>
      <c r="P709" s="168">
        <v>0</v>
      </c>
      <c r="Q709" s="195">
        <v>36020</v>
      </c>
      <c r="R709" s="163">
        <v>2019</v>
      </c>
    </row>
    <row r="710" spans="1:18" x14ac:dyDescent="0.2">
      <c r="A710" s="163">
        <f t="shared" si="28"/>
        <v>42</v>
      </c>
      <c r="B710" s="166" t="s">
        <v>1797</v>
      </c>
      <c r="C710" s="163">
        <v>1967</v>
      </c>
      <c r="D710" s="163"/>
      <c r="E710" s="166" t="s">
        <v>54</v>
      </c>
      <c r="F710" s="163">
        <v>2</v>
      </c>
      <c r="G710" s="163">
        <v>3</v>
      </c>
      <c r="H710" s="163">
        <v>532.20000000000005</v>
      </c>
      <c r="I710" s="163"/>
      <c r="J710" s="163"/>
      <c r="K710" s="163">
        <v>501.9</v>
      </c>
      <c r="L710" s="163">
        <v>250.8</v>
      </c>
      <c r="M710" s="163">
        <v>18</v>
      </c>
      <c r="N710" s="194">
        <v>34450</v>
      </c>
      <c r="O710" s="168">
        <v>0</v>
      </c>
      <c r="P710" s="168">
        <v>0</v>
      </c>
      <c r="Q710" s="195">
        <v>34450</v>
      </c>
      <c r="R710" s="163">
        <v>2019</v>
      </c>
    </row>
    <row r="711" spans="1:18" x14ac:dyDescent="0.2">
      <c r="A711" s="163">
        <f t="shared" si="28"/>
        <v>43</v>
      </c>
      <c r="B711" s="166" t="s">
        <v>1798</v>
      </c>
      <c r="C711" s="163">
        <v>1969</v>
      </c>
      <c r="D711" s="163"/>
      <c r="E711" s="166" t="s">
        <v>54</v>
      </c>
      <c r="F711" s="163">
        <v>2</v>
      </c>
      <c r="G711" s="163">
        <v>3</v>
      </c>
      <c r="H711" s="163">
        <v>525.1</v>
      </c>
      <c r="I711" s="163"/>
      <c r="J711" s="163"/>
      <c r="K711" s="163">
        <v>494.5</v>
      </c>
      <c r="L711" s="163">
        <v>454.6</v>
      </c>
      <c r="M711" s="163">
        <v>15</v>
      </c>
      <c r="N711" s="194">
        <v>34000</v>
      </c>
      <c r="O711" s="168">
        <v>0</v>
      </c>
      <c r="P711" s="168">
        <v>0</v>
      </c>
      <c r="Q711" s="195">
        <v>34000</v>
      </c>
      <c r="R711" s="163">
        <v>2019</v>
      </c>
    </row>
    <row r="712" spans="1:18" x14ac:dyDescent="0.2">
      <c r="A712" s="163">
        <f t="shared" si="28"/>
        <v>44</v>
      </c>
      <c r="B712" s="166" t="s">
        <v>1799</v>
      </c>
      <c r="C712" s="163">
        <v>1967</v>
      </c>
      <c r="D712" s="163"/>
      <c r="E712" s="166" t="s">
        <v>54</v>
      </c>
      <c r="F712" s="163">
        <v>2</v>
      </c>
      <c r="G712" s="163">
        <v>3</v>
      </c>
      <c r="H712" s="163">
        <v>526.6</v>
      </c>
      <c r="I712" s="163"/>
      <c r="J712" s="163"/>
      <c r="K712" s="163">
        <v>496</v>
      </c>
      <c r="L712" s="163">
        <v>455.5</v>
      </c>
      <c r="M712" s="163">
        <v>13</v>
      </c>
      <c r="N712" s="194">
        <v>34080</v>
      </c>
      <c r="O712" s="168">
        <v>0</v>
      </c>
      <c r="P712" s="168">
        <v>0</v>
      </c>
      <c r="Q712" s="195">
        <v>34080</v>
      </c>
      <c r="R712" s="163">
        <v>2019</v>
      </c>
    </row>
    <row r="713" spans="1:18" x14ac:dyDescent="0.2">
      <c r="A713" s="163">
        <f t="shared" si="28"/>
        <v>45</v>
      </c>
      <c r="B713" s="166" t="s">
        <v>1800</v>
      </c>
      <c r="C713" s="163">
        <v>1972</v>
      </c>
      <c r="D713" s="163"/>
      <c r="E713" s="166" t="s">
        <v>54</v>
      </c>
      <c r="F713" s="163">
        <v>2</v>
      </c>
      <c r="G713" s="163">
        <v>3</v>
      </c>
      <c r="H713" s="163">
        <v>553.6</v>
      </c>
      <c r="I713" s="163"/>
      <c r="J713" s="163"/>
      <c r="K713" s="163">
        <v>489.3</v>
      </c>
      <c r="L713" s="163">
        <v>489.9</v>
      </c>
      <c r="M713" s="163">
        <v>13</v>
      </c>
      <c r="N713" s="194">
        <v>35850</v>
      </c>
      <c r="O713" s="168">
        <v>0</v>
      </c>
      <c r="P713" s="168">
        <v>0</v>
      </c>
      <c r="Q713" s="195">
        <v>35850</v>
      </c>
      <c r="R713" s="163">
        <v>2019</v>
      </c>
    </row>
    <row r="714" spans="1:18" x14ac:dyDescent="0.2">
      <c r="A714" s="163">
        <f t="shared" si="28"/>
        <v>46</v>
      </c>
      <c r="B714" s="166" t="s">
        <v>1801</v>
      </c>
      <c r="C714" s="163">
        <v>1966</v>
      </c>
      <c r="D714" s="163"/>
      <c r="E714" s="166" t="s">
        <v>54</v>
      </c>
      <c r="F714" s="163">
        <v>2</v>
      </c>
      <c r="G714" s="163">
        <v>3</v>
      </c>
      <c r="H714" s="163">
        <v>535.1</v>
      </c>
      <c r="I714" s="163"/>
      <c r="J714" s="163"/>
      <c r="K714" s="163">
        <v>504.5</v>
      </c>
      <c r="L714" s="163">
        <v>384.7</v>
      </c>
      <c r="M714" s="163">
        <v>15</v>
      </c>
      <c r="N714" s="194">
        <v>34630</v>
      </c>
      <c r="O714" s="168">
        <v>0</v>
      </c>
      <c r="P714" s="168">
        <v>0</v>
      </c>
      <c r="Q714" s="195">
        <v>34630</v>
      </c>
      <c r="R714" s="163">
        <v>2019</v>
      </c>
    </row>
    <row r="715" spans="1:18" x14ac:dyDescent="0.2">
      <c r="A715" s="163">
        <f t="shared" si="28"/>
        <v>47</v>
      </c>
      <c r="B715" s="166" t="s">
        <v>1802</v>
      </c>
      <c r="C715" s="163">
        <v>1972</v>
      </c>
      <c r="D715" s="163"/>
      <c r="E715" s="166" t="s">
        <v>54</v>
      </c>
      <c r="F715" s="163">
        <v>2</v>
      </c>
      <c r="G715" s="163">
        <v>3</v>
      </c>
      <c r="H715" s="163">
        <v>562.1</v>
      </c>
      <c r="I715" s="163"/>
      <c r="J715" s="163"/>
      <c r="K715" s="163">
        <v>499.9</v>
      </c>
      <c r="L715" s="163">
        <v>450.3</v>
      </c>
      <c r="M715" s="163">
        <v>14</v>
      </c>
      <c r="N715" s="194">
        <v>36380</v>
      </c>
      <c r="O715" s="168">
        <v>0</v>
      </c>
      <c r="P715" s="168">
        <v>0</v>
      </c>
      <c r="Q715" s="195">
        <v>36380</v>
      </c>
      <c r="R715" s="163">
        <v>2019</v>
      </c>
    </row>
    <row r="716" spans="1:18" x14ac:dyDescent="0.2">
      <c r="A716" s="163">
        <f t="shared" si="28"/>
        <v>48</v>
      </c>
      <c r="B716" s="166" t="s">
        <v>1803</v>
      </c>
      <c r="C716" s="163">
        <v>1985</v>
      </c>
      <c r="D716" s="163"/>
      <c r="E716" s="166" t="s">
        <v>54</v>
      </c>
      <c r="F716" s="163">
        <v>2</v>
      </c>
      <c r="G716" s="163">
        <v>2</v>
      </c>
      <c r="H716" s="163">
        <v>313.60000000000002</v>
      </c>
      <c r="I716" s="163"/>
      <c r="J716" s="163"/>
      <c r="K716" s="163">
        <v>274.5</v>
      </c>
      <c r="L716" s="163">
        <v>274.5</v>
      </c>
      <c r="M716" s="163">
        <v>5</v>
      </c>
      <c r="N716" s="194">
        <v>20300</v>
      </c>
      <c r="O716" s="168">
        <v>0</v>
      </c>
      <c r="P716" s="168">
        <v>0</v>
      </c>
      <c r="Q716" s="195">
        <v>20300</v>
      </c>
      <c r="R716" s="163">
        <v>2019</v>
      </c>
    </row>
    <row r="717" spans="1:18" x14ac:dyDescent="0.2">
      <c r="A717" s="163">
        <f t="shared" si="28"/>
        <v>49</v>
      </c>
      <c r="B717" s="166" t="s">
        <v>1804</v>
      </c>
      <c r="C717" s="165">
        <v>1984</v>
      </c>
      <c r="D717" s="163"/>
      <c r="E717" s="166" t="s">
        <v>54</v>
      </c>
      <c r="F717" s="163">
        <v>2</v>
      </c>
      <c r="G717" s="163">
        <v>2</v>
      </c>
      <c r="H717" s="163">
        <v>318.60000000000002</v>
      </c>
      <c r="I717" s="163"/>
      <c r="J717" s="163"/>
      <c r="K717" s="163">
        <v>294.8</v>
      </c>
      <c r="L717" s="163">
        <v>221</v>
      </c>
      <c r="M717" s="163">
        <v>5</v>
      </c>
      <c r="N717" s="194">
        <v>20620</v>
      </c>
      <c r="O717" s="168">
        <v>0</v>
      </c>
      <c r="P717" s="168">
        <v>0</v>
      </c>
      <c r="Q717" s="195">
        <v>20620</v>
      </c>
      <c r="R717" s="163">
        <v>2019</v>
      </c>
    </row>
    <row r="718" spans="1:18" x14ac:dyDescent="0.2">
      <c r="A718" s="163">
        <f t="shared" si="28"/>
        <v>50</v>
      </c>
      <c r="B718" s="166" t="s">
        <v>1805</v>
      </c>
      <c r="C718" s="165">
        <v>1960</v>
      </c>
      <c r="D718" s="163"/>
      <c r="E718" s="166" t="s">
        <v>54</v>
      </c>
      <c r="F718" s="163">
        <v>2</v>
      </c>
      <c r="G718" s="165">
        <v>1</v>
      </c>
      <c r="H718" s="163">
        <v>359.8</v>
      </c>
      <c r="I718" s="163"/>
      <c r="J718" s="163"/>
      <c r="K718" s="163">
        <v>346.6</v>
      </c>
      <c r="L718" s="163">
        <v>264.06</v>
      </c>
      <c r="M718" s="163">
        <v>11</v>
      </c>
      <c r="N718" s="194">
        <v>23300</v>
      </c>
      <c r="O718" s="168">
        <v>0</v>
      </c>
      <c r="P718" s="168">
        <v>0</v>
      </c>
      <c r="Q718" s="195">
        <v>23300</v>
      </c>
      <c r="R718" s="163">
        <v>2019</v>
      </c>
    </row>
    <row r="719" spans="1:18" x14ac:dyDescent="0.2">
      <c r="A719" s="163">
        <f t="shared" si="28"/>
        <v>51</v>
      </c>
      <c r="B719" s="166" t="s">
        <v>1806</v>
      </c>
      <c r="C719" s="165">
        <v>1962</v>
      </c>
      <c r="D719" s="163"/>
      <c r="E719" s="166" t="s">
        <v>54</v>
      </c>
      <c r="F719" s="163">
        <v>2</v>
      </c>
      <c r="G719" s="165">
        <v>1</v>
      </c>
      <c r="H719" s="163">
        <v>342.2</v>
      </c>
      <c r="I719" s="163"/>
      <c r="J719" s="163"/>
      <c r="K719" s="163">
        <v>328.6</v>
      </c>
      <c r="L719" s="163">
        <v>164.2</v>
      </c>
      <c r="M719" s="163">
        <v>11</v>
      </c>
      <c r="N719" s="194">
        <v>22150</v>
      </c>
      <c r="O719" s="168">
        <v>0</v>
      </c>
      <c r="P719" s="168">
        <v>0</v>
      </c>
      <c r="Q719" s="195">
        <v>22150</v>
      </c>
      <c r="R719" s="163">
        <v>2019</v>
      </c>
    </row>
    <row r="720" spans="1:18" x14ac:dyDescent="0.2">
      <c r="A720" s="163">
        <f t="shared" si="28"/>
        <v>52</v>
      </c>
      <c r="B720" s="166" t="s">
        <v>1807</v>
      </c>
      <c r="C720" s="165">
        <v>1990</v>
      </c>
      <c r="D720" s="163"/>
      <c r="E720" s="166" t="s">
        <v>1482</v>
      </c>
      <c r="F720" s="163">
        <v>2</v>
      </c>
      <c r="G720" s="165">
        <v>2</v>
      </c>
      <c r="H720" s="163">
        <v>564</v>
      </c>
      <c r="I720" s="163"/>
      <c r="J720" s="163"/>
      <c r="K720" s="163">
        <v>490.6</v>
      </c>
      <c r="L720" s="163">
        <v>0</v>
      </c>
      <c r="M720" s="163">
        <v>16</v>
      </c>
      <c r="N720" s="194">
        <v>36500</v>
      </c>
      <c r="O720" s="168">
        <v>0</v>
      </c>
      <c r="P720" s="168">
        <v>0</v>
      </c>
      <c r="Q720" s="195">
        <v>36500</v>
      </c>
      <c r="R720" s="163">
        <v>2019</v>
      </c>
    </row>
    <row r="721" spans="1:18" x14ac:dyDescent="0.2">
      <c r="A721" s="163">
        <f t="shared" si="28"/>
        <v>53</v>
      </c>
      <c r="B721" s="166" t="s">
        <v>1808</v>
      </c>
      <c r="C721" s="163">
        <v>1973</v>
      </c>
      <c r="D721" s="163"/>
      <c r="E721" s="166" t="s">
        <v>1482</v>
      </c>
      <c r="F721" s="163">
        <v>2</v>
      </c>
      <c r="G721" s="165">
        <v>1</v>
      </c>
      <c r="H721" s="163">
        <v>368.8</v>
      </c>
      <c r="I721" s="163"/>
      <c r="J721" s="163"/>
      <c r="K721" s="163">
        <v>339</v>
      </c>
      <c r="L721" s="163">
        <v>0</v>
      </c>
      <c r="M721" s="163">
        <v>13</v>
      </c>
      <c r="N721" s="194">
        <v>23870</v>
      </c>
      <c r="O721" s="168">
        <v>0</v>
      </c>
      <c r="P721" s="168">
        <v>0</v>
      </c>
      <c r="Q721" s="195">
        <v>23870</v>
      </c>
      <c r="R721" s="163">
        <v>2019</v>
      </c>
    </row>
    <row r="722" spans="1:18" x14ac:dyDescent="0.2">
      <c r="A722" s="163">
        <f t="shared" si="28"/>
        <v>54</v>
      </c>
      <c r="B722" s="166" t="s">
        <v>1809</v>
      </c>
      <c r="C722" s="163">
        <v>1972</v>
      </c>
      <c r="D722" s="163"/>
      <c r="E722" s="166" t="s">
        <v>1482</v>
      </c>
      <c r="F722" s="163">
        <v>2</v>
      </c>
      <c r="G722" s="165">
        <v>1</v>
      </c>
      <c r="H722" s="163">
        <v>355.4</v>
      </c>
      <c r="I722" s="163"/>
      <c r="J722" s="163"/>
      <c r="K722" s="163">
        <v>328.1</v>
      </c>
      <c r="L722" s="163">
        <v>0</v>
      </c>
      <c r="M722" s="163">
        <v>10</v>
      </c>
      <c r="N722" s="194">
        <v>23000</v>
      </c>
      <c r="O722" s="168">
        <v>0</v>
      </c>
      <c r="P722" s="168">
        <v>0</v>
      </c>
      <c r="Q722" s="195">
        <v>23000</v>
      </c>
      <c r="R722" s="163">
        <v>2019</v>
      </c>
    </row>
    <row r="723" spans="1:18" x14ac:dyDescent="0.2">
      <c r="A723" s="163">
        <f t="shared" si="28"/>
        <v>55</v>
      </c>
      <c r="B723" s="166" t="s">
        <v>1810</v>
      </c>
      <c r="C723" s="163">
        <v>1978</v>
      </c>
      <c r="D723" s="163"/>
      <c r="E723" s="166" t="s">
        <v>1482</v>
      </c>
      <c r="F723" s="163">
        <v>2</v>
      </c>
      <c r="G723" s="165">
        <v>2</v>
      </c>
      <c r="H723" s="163">
        <v>536.4</v>
      </c>
      <c r="I723" s="163"/>
      <c r="J723" s="163"/>
      <c r="K723" s="163">
        <v>490.8</v>
      </c>
      <c r="L723" s="163">
        <v>0</v>
      </c>
      <c r="M723" s="163">
        <v>22</v>
      </c>
      <c r="N723" s="194">
        <v>34720</v>
      </c>
      <c r="O723" s="168">
        <v>0</v>
      </c>
      <c r="P723" s="168">
        <v>0</v>
      </c>
      <c r="Q723" s="195">
        <v>34720</v>
      </c>
      <c r="R723" s="163">
        <v>2019</v>
      </c>
    </row>
    <row r="724" spans="1:18" x14ac:dyDescent="0.2">
      <c r="A724" s="163">
        <f t="shared" si="28"/>
        <v>56</v>
      </c>
      <c r="B724" s="166" t="s">
        <v>1811</v>
      </c>
      <c r="C724" s="165">
        <v>1972</v>
      </c>
      <c r="D724" s="163"/>
      <c r="E724" s="166" t="s">
        <v>1482</v>
      </c>
      <c r="F724" s="163">
        <v>2</v>
      </c>
      <c r="G724" s="165">
        <v>3</v>
      </c>
      <c r="H724" s="163">
        <v>575.9</v>
      </c>
      <c r="I724" s="163"/>
      <c r="J724" s="163"/>
      <c r="K724" s="163">
        <v>513.29999999999995</v>
      </c>
      <c r="L724" s="163">
        <v>234.7</v>
      </c>
      <c r="M724" s="163">
        <v>19</v>
      </c>
      <c r="N724" s="194">
        <v>37270</v>
      </c>
      <c r="O724" s="168">
        <v>0</v>
      </c>
      <c r="P724" s="168">
        <v>0</v>
      </c>
      <c r="Q724" s="195">
        <v>37270</v>
      </c>
      <c r="R724" s="163">
        <v>2019</v>
      </c>
    </row>
    <row r="725" spans="1:18" x14ac:dyDescent="0.2">
      <c r="A725" s="163">
        <f t="shared" si="28"/>
        <v>57</v>
      </c>
      <c r="B725" s="166" t="s">
        <v>1812</v>
      </c>
      <c r="C725" s="165">
        <v>1971</v>
      </c>
      <c r="D725" s="163"/>
      <c r="E725" s="166" t="s">
        <v>1482</v>
      </c>
      <c r="F725" s="163">
        <v>2</v>
      </c>
      <c r="G725" s="165">
        <v>3</v>
      </c>
      <c r="H725" s="163">
        <v>543.29</v>
      </c>
      <c r="I725" s="163"/>
      <c r="J725" s="163"/>
      <c r="K725" s="163">
        <v>513</v>
      </c>
      <c r="L725" s="163">
        <v>318</v>
      </c>
      <c r="M725" s="163">
        <v>16</v>
      </c>
      <c r="N725" s="234">
        <v>35160</v>
      </c>
      <c r="O725" s="168">
        <v>0</v>
      </c>
      <c r="P725" s="168">
        <v>0</v>
      </c>
      <c r="Q725" s="234">
        <v>35160</v>
      </c>
      <c r="R725" s="163">
        <v>2019</v>
      </c>
    </row>
    <row r="726" spans="1:18" ht="12.75" customHeight="1" x14ac:dyDescent="0.15">
      <c r="A726" s="269" t="s">
        <v>754</v>
      </c>
      <c r="B726" s="269"/>
      <c r="C726" s="173">
        <v>57</v>
      </c>
      <c r="D726" s="174"/>
      <c r="E726" s="172"/>
      <c r="F726" s="174"/>
      <c r="G726" s="173"/>
      <c r="H726" s="175">
        <f t="shared" ref="H726:N726" si="29">SUM(H669:H725)</f>
        <v>24871.819999999992</v>
      </c>
      <c r="I726" s="175">
        <f t="shared" si="29"/>
        <v>0</v>
      </c>
      <c r="J726" s="175">
        <f t="shared" si="29"/>
        <v>0</v>
      </c>
      <c r="K726" s="175">
        <f t="shared" si="29"/>
        <v>23045.499999999989</v>
      </c>
      <c r="L726" s="175">
        <f t="shared" si="29"/>
        <v>16759.080000000002</v>
      </c>
      <c r="M726" s="175">
        <f t="shared" si="29"/>
        <v>707</v>
      </c>
      <c r="N726" s="175">
        <f t="shared" si="29"/>
        <v>1609880</v>
      </c>
      <c r="O726" s="175"/>
      <c r="P726" s="175"/>
      <c r="Q726" s="175">
        <f>SUM(Q669:Q725)</f>
        <v>1609880</v>
      </c>
      <c r="R726" s="176"/>
    </row>
    <row r="727" spans="1:18" ht="12.75" customHeight="1" x14ac:dyDescent="0.15">
      <c r="A727" s="268" t="s">
        <v>762</v>
      </c>
      <c r="B727" s="268"/>
      <c r="C727" s="197"/>
      <c r="D727" s="179"/>
      <c r="E727" s="177"/>
      <c r="F727" s="179"/>
      <c r="G727" s="178"/>
      <c r="H727" s="179"/>
      <c r="I727" s="179"/>
      <c r="J727" s="179"/>
      <c r="K727" s="179"/>
      <c r="L727" s="179"/>
      <c r="M727" s="179"/>
      <c r="N727" s="180"/>
      <c r="O727" s="180"/>
      <c r="P727" s="180"/>
      <c r="Q727" s="181"/>
      <c r="R727" s="182"/>
    </row>
    <row r="728" spans="1:18" x14ac:dyDescent="0.2">
      <c r="A728" s="163"/>
      <c r="B728" s="164" t="s">
        <v>763</v>
      </c>
      <c r="C728" s="165"/>
      <c r="D728" s="163"/>
      <c r="E728" s="166"/>
      <c r="F728" s="163"/>
      <c r="G728" s="165"/>
      <c r="H728" s="163"/>
      <c r="I728" s="163"/>
      <c r="J728" s="163"/>
      <c r="K728" s="163"/>
      <c r="L728" s="163"/>
      <c r="M728" s="163"/>
      <c r="N728" s="168"/>
      <c r="O728" s="168"/>
      <c r="P728" s="168"/>
      <c r="Q728" s="169"/>
      <c r="R728" s="163"/>
    </row>
    <row r="729" spans="1:18" x14ac:dyDescent="0.2">
      <c r="A729" s="163">
        <v>1</v>
      </c>
      <c r="B729" s="166" t="s">
        <v>1813</v>
      </c>
      <c r="C729" s="165">
        <v>1951</v>
      </c>
      <c r="D729" s="163"/>
      <c r="E729" s="166" t="s">
        <v>54</v>
      </c>
      <c r="F729" s="163">
        <v>2</v>
      </c>
      <c r="G729" s="165">
        <v>2</v>
      </c>
      <c r="H729" s="163">
        <v>580</v>
      </c>
      <c r="I729" s="163"/>
      <c r="J729" s="163"/>
      <c r="K729" s="163">
        <v>550</v>
      </c>
      <c r="L729" s="163">
        <v>214.85</v>
      </c>
      <c r="M729" s="163">
        <v>14</v>
      </c>
      <c r="N729" s="194">
        <v>37536</v>
      </c>
      <c r="O729" s="168">
        <v>0</v>
      </c>
      <c r="P729" s="168">
        <v>0</v>
      </c>
      <c r="Q729" s="195">
        <v>37536</v>
      </c>
      <c r="R729" s="163">
        <v>2019</v>
      </c>
    </row>
    <row r="730" spans="1:18" x14ac:dyDescent="0.2">
      <c r="A730" s="163">
        <f t="shared" ref="A730:A747" si="30">A729+1</f>
        <v>2</v>
      </c>
      <c r="B730" s="166" t="s">
        <v>1814</v>
      </c>
      <c r="C730" s="165">
        <v>1938</v>
      </c>
      <c r="D730" s="163"/>
      <c r="E730" s="166" t="s">
        <v>54</v>
      </c>
      <c r="F730" s="163">
        <v>2</v>
      </c>
      <c r="G730" s="165">
        <v>2</v>
      </c>
      <c r="H730" s="163">
        <v>560</v>
      </c>
      <c r="I730" s="163"/>
      <c r="J730" s="163"/>
      <c r="K730" s="163">
        <v>530</v>
      </c>
      <c r="L730" s="163">
        <v>282.5</v>
      </c>
      <c r="M730" s="163">
        <v>11</v>
      </c>
      <c r="N730" s="194">
        <v>36242</v>
      </c>
      <c r="O730" s="168">
        <v>0</v>
      </c>
      <c r="P730" s="168">
        <v>0</v>
      </c>
      <c r="Q730" s="195">
        <v>36242</v>
      </c>
      <c r="R730" s="163">
        <v>2019</v>
      </c>
    </row>
    <row r="731" spans="1:18" x14ac:dyDescent="0.2">
      <c r="A731" s="163">
        <f t="shared" si="30"/>
        <v>3</v>
      </c>
      <c r="B731" s="166" t="s">
        <v>1815</v>
      </c>
      <c r="C731" s="165">
        <v>1938</v>
      </c>
      <c r="D731" s="163"/>
      <c r="E731" s="166" t="s">
        <v>54</v>
      </c>
      <c r="F731" s="163">
        <v>2</v>
      </c>
      <c r="G731" s="165">
        <v>1</v>
      </c>
      <c r="H731" s="163">
        <v>555</v>
      </c>
      <c r="I731" s="163"/>
      <c r="J731" s="163"/>
      <c r="K731" s="163">
        <v>525</v>
      </c>
      <c r="L731" s="163">
        <v>287.60000000000002</v>
      </c>
      <c r="M731" s="163">
        <v>14</v>
      </c>
      <c r="N731" s="194">
        <v>35920</v>
      </c>
      <c r="O731" s="168">
        <v>0</v>
      </c>
      <c r="P731" s="168">
        <v>0</v>
      </c>
      <c r="Q731" s="195">
        <v>35920</v>
      </c>
      <c r="R731" s="163">
        <v>2019</v>
      </c>
    </row>
    <row r="732" spans="1:18" x14ac:dyDescent="0.2">
      <c r="A732" s="163">
        <f t="shared" si="30"/>
        <v>4</v>
      </c>
      <c r="B732" s="166" t="s">
        <v>1816</v>
      </c>
      <c r="C732" s="165">
        <v>1938</v>
      </c>
      <c r="D732" s="163"/>
      <c r="E732" s="166" t="s">
        <v>54</v>
      </c>
      <c r="F732" s="163">
        <v>2</v>
      </c>
      <c r="G732" s="165">
        <v>2</v>
      </c>
      <c r="H732" s="163">
        <v>564.79999999999995</v>
      </c>
      <c r="I732" s="163"/>
      <c r="J732" s="163"/>
      <c r="K732" s="163">
        <v>543.79999999999995</v>
      </c>
      <c r="L732" s="163">
        <v>0</v>
      </c>
      <c r="M732" s="163">
        <v>8</v>
      </c>
      <c r="N732" s="194">
        <v>36552</v>
      </c>
      <c r="O732" s="168">
        <v>0</v>
      </c>
      <c r="P732" s="168">
        <v>0</v>
      </c>
      <c r="Q732" s="195">
        <v>36552</v>
      </c>
      <c r="R732" s="163">
        <v>2019</v>
      </c>
    </row>
    <row r="733" spans="1:18" x14ac:dyDescent="0.2">
      <c r="A733" s="163">
        <f t="shared" si="30"/>
        <v>5</v>
      </c>
      <c r="B733" s="166" t="s">
        <v>1817</v>
      </c>
      <c r="C733" s="165">
        <v>1964</v>
      </c>
      <c r="D733" s="163"/>
      <c r="E733" s="166" t="s">
        <v>54</v>
      </c>
      <c r="F733" s="163">
        <v>2</v>
      </c>
      <c r="G733" s="165">
        <v>2</v>
      </c>
      <c r="H733" s="163">
        <v>374</v>
      </c>
      <c r="I733" s="163"/>
      <c r="J733" s="163"/>
      <c r="K733" s="163">
        <v>344</v>
      </c>
      <c r="L733" s="163">
        <v>37.4</v>
      </c>
      <c r="M733" s="163">
        <v>8</v>
      </c>
      <c r="N733" s="194">
        <v>24200</v>
      </c>
      <c r="O733" s="168">
        <v>0</v>
      </c>
      <c r="P733" s="168">
        <v>0</v>
      </c>
      <c r="Q733" s="195">
        <v>24200</v>
      </c>
      <c r="R733" s="163">
        <v>2019</v>
      </c>
    </row>
    <row r="734" spans="1:18" x14ac:dyDescent="0.2">
      <c r="A734" s="163">
        <f t="shared" si="30"/>
        <v>6</v>
      </c>
      <c r="B734" s="166" t="s">
        <v>1818</v>
      </c>
      <c r="C734" s="165">
        <v>1939</v>
      </c>
      <c r="D734" s="163"/>
      <c r="E734" s="166" t="s">
        <v>54</v>
      </c>
      <c r="F734" s="163">
        <v>2</v>
      </c>
      <c r="G734" s="165">
        <v>2</v>
      </c>
      <c r="H734" s="163">
        <v>576.5</v>
      </c>
      <c r="I734" s="163"/>
      <c r="J734" s="163"/>
      <c r="K734" s="163">
        <v>546.5</v>
      </c>
      <c r="L734" s="163">
        <v>39.700000000000003</v>
      </c>
      <c r="M734" s="163">
        <v>8</v>
      </c>
      <c r="N734" s="194">
        <v>37310</v>
      </c>
      <c r="O734" s="168">
        <v>0</v>
      </c>
      <c r="P734" s="168">
        <v>0</v>
      </c>
      <c r="Q734" s="195">
        <v>37310</v>
      </c>
      <c r="R734" s="163">
        <v>2019</v>
      </c>
    </row>
    <row r="735" spans="1:18" x14ac:dyDescent="0.2">
      <c r="A735" s="163">
        <f t="shared" si="30"/>
        <v>7</v>
      </c>
      <c r="B735" s="166" t="s">
        <v>1819</v>
      </c>
      <c r="C735" s="165">
        <v>1939</v>
      </c>
      <c r="D735" s="163"/>
      <c r="E735" s="166" t="s">
        <v>54</v>
      </c>
      <c r="F735" s="163">
        <v>2</v>
      </c>
      <c r="G735" s="165">
        <v>2</v>
      </c>
      <c r="H735" s="163">
        <v>571.9</v>
      </c>
      <c r="I735" s="163"/>
      <c r="J735" s="163"/>
      <c r="K735" s="163">
        <v>541.9</v>
      </c>
      <c r="L735" s="163">
        <v>78.569999999999993</v>
      </c>
      <c r="M735" s="163">
        <v>8</v>
      </c>
      <c r="N735" s="194">
        <v>37020</v>
      </c>
      <c r="O735" s="168">
        <v>0</v>
      </c>
      <c r="P735" s="168">
        <v>0</v>
      </c>
      <c r="Q735" s="195">
        <v>37020</v>
      </c>
      <c r="R735" s="163">
        <v>2019</v>
      </c>
    </row>
    <row r="736" spans="1:18" x14ac:dyDescent="0.2">
      <c r="A736" s="163">
        <f t="shared" si="30"/>
        <v>8</v>
      </c>
      <c r="B736" s="166" t="s">
        <v>1820</v>
      </c>
      <c r="C736" s="165">
        <v>1938</v>
      </c>
      <c r="D736" s="163"/>
      <c r="E736" s="166" t="s">
        <v>54</v>
      </c>
      <c r="F736" s="163">
        <v>2</v>
      </c>
      <c r="G736" s="165">
        <v>2</v>
      </c>
      <c r="H736" s="163">
        <v>571</v>
      </c>
      <c r="I736" s="163"/>
      <c r="J736" s="163"/>
      <c r="K736" s="163">
        <v>543</v>
      </c>
      <c r="L736" s="163">
        <v>0</v>
      </c>
      <c r="M736" s="163">
        <v>8</v>
      </c>
      <c r="N736" s="194">
        <v>36960</v>
      </c>
      <c r="O736" s="168">
        <v>0</v>
      </c>
      <c r="P736" s="168">
        <v>0</v>
      </c>
      <c r="Q736" s="195">
        <v>36960</v>
      </c>
      <c r="R736" s="163">
        <v>2019</v>
      </c>
    </row>
    <row r="737" spans="1:18" x14ac:dyDescent="0.2">
      <c r="A737" s="163">
        <f t="shared" si="30"/>
        <v>9</v>
      </c>
      <c r="B737" s="166" t="s">
        <v>1821</v>
      </c>
      <c r="C737" s="165">
        <v>1960</v>
      </c>
      <c r="D737" s="163"/>
      <c r="E737" s="166" t="s">
        <v>54</v>
      </c>
      <c r="F737" s="163">
        <v>2</v>
      </c>
      <c r="G737" s="165">
        <v>1</v>
      </c>
      <c r="H737" s="163">
        <v>386.5</v>
      </c>
      <c r="I737" s="163"/>
      <c r="J737" s="163"/>
      <c r="K737" s="163">
        <v>324</v>
      </c>
      <c r="L737" s="163">
        <v>0</v>
      </c>
      <c r="M737" s="163">
        <v>8</v>
      </c>
      <c r="N737" s="194">
        <v>25020</v>
      </c>
      <c r="O737" s="168">
        <v>0</v>
      </c>
      <c r="P737" s="168">
        <v>0</v>
      </c>
      <c r="Q737" s="195">
        <v>25020</v>
      </c>
      <c r="R737" s="163">
        <v>2019</v>
      </c>
    </row>
    <row r="738" spans="1:18" x14ac:dyDescent="0.2">
      <c r="A738" s="163">
        <f t="shared" si="30"/>
        <v>10</v>
      </c>
      <c r="B738" s="166" t="s">
        <v>1822</v>
      </c>
      <c r="C738" s="165">
        <v>1960</v>
      </c>
      <c r="D738" s="163"/>
      <c r="E738" s="166" t="s">
        <v>54</v>
      </c>
      <c r="F738" s="163">
        <v>2</v>
      </c>
      <c r="G738" s="165">
        <v>1</v>
      </c>
      <c r="H738" s="163">
        <v>427</v>
      </c>
      <c r="I738" s="163"/>
      <c r="J738" s="163"/>
      <c r="K738" s="163">
        <v>397</v>
      </c>
      <c r="L738" s="163">
        <v>45.7</v>
      </c>
      <c r="M738" s="163">
        <v>8</v>
      </c>
      <c r="N738" s="194">
        <v>27650</v>
      </c>
      <c r="O738" s="168">
        <v>0</v>
      </c>
      <c r="P738" s="168">
        <v>0</v>
      </c>
      <c r="Q738" s="195">
        <v>27650</v>
      </c>
      <c r="R738" s="163">
        <v>2019</v>
      </c>
    </row>
    <row r="739" spans="1:18" x14ac:dyDescent="0.2">
      <c r="A739" s="163">
        <f t="shared" si="30"/>
        <v>11</v>
      </c>
      <c r="B739" s="166" t="s">
        <v>1823</v>
      </c>
      <c r="C739" s="165">
        <v>1963</v>
      </c>
      <c r="D739" s="163"/>
      <c r="E739" s="166" t="s">
        <v>54</v>
      </c>
      <c r="F739" s="163">
        <v>2</v>
      </c>
      <c r="G739" s="165">
        <v>1</v>
      </c>
      <c r="H739" s="163">
        <v>364.29</v>
      </c>
      <c r="I739" s="163"/>
      <c r="J739" s="163"/>
      <c r="K739" s="163">
        <v>314</v>
      </c>
      <c r="L739" s="163">
        <v>167.19</v>
      </c>
      <c r="M739" s="163">
        <v>8</v>
      </c>
      <c r="N739" s="194">
        <v>23580</v>
      </c>
      <c r="O739" s="168">
        <v>0</v>
      </c>
      <c r="P739" s="168">
        <v>0</v>
      </c>
      <c r="Q739" s="195">
        <v>23580</v>
      </c>
      <c r="R739" s="163">
        <v>2019</v>
      </c>
    </row>
    <row r="740" spans="1:18" x14ac:dyDescent="0.2">
      <c r="A740" s="163">
        <f t="shared" si="30"/>
        <v>12</v>
      </c>
      <c r="B740" s="166" t="s">
        <v>1824</v>
      </c>
      <c r="C740" s="165">
        <v>1968</v>
      </c>
      <c r="D740" s="163"/>
      <c r="E740" s="166" t="s">
        <v>54</v>
      </c>
      <c r="F740" s="163">
        <v>2</v>
      </c>
      <c r="G740" s="165">
        <v>2</v>
      </c>
      <c r="H740" s="163">
        <v>712.8</v>
      </c>
      <c r="I740" s="163"/>
      <c r="J740" s="163"/>
      <c r="K740" s="163">
        <v>497</v>
      </c>
      <c r="L740" s="163">
        <v>0</v>
      </c>
      <c r="M740" s="163">
        <v>12</v>
      </c>
      <c r="N740" s="194">
        <v>46130</v>
      </c>
      <c r="O740" s="168">
        <v>0</v>
      </c>
      <c r="P740" s="168">
        <v>0</v>
      </c>
      <c r="Q740" s="195">
        <v>46130</v>
      </c>
      <c r="R740" s="163">
        <v>2019</v>
      </c>
    </row>
    <row r="741" spans="1:18" x14ac:dyDescent="0.2">
      <c r="A741" s="163">
        <f t="shared" si="30"/>
        <v>13</v>
      </c>
      <c r="B741" s="166" t="s">
        <v>1825</v>
      </c>
      <c r="C741" s="165">
        <v>1939</v>
      </c>
      <c r="D741" s="163"/>
      <c r="E741" s="166" t="s">
        <v>54</v>
      </c>
      <c r="F741" s="163">
        <v>2</v>
      </c>
      <c r="G741" s="165">
        <v>1</v>
      </c>
      <c r="H741" s="163">
        <v>527</v>
      </c>
      <c r="I741" s="163"/>
      <c r="J741" s="163"/>
      <c r="K741" s="163">
        <v>497</v>
      </c>
      <c r="L741" s="163">
        <v>0</v>
      </c>
      <c r="M741" s="163">
        <v>12</v>
      </c>
      <c r="N741" s="194">
        <v>34100</v>
      </c>
      <c r="O741" s="168">
        <v>0</v>
      </c>
      <c r="P741" s="168">
        <v>0</v>
      </c>
      <c r="Q741" s="195">
        <v>34100</v>
      </c>
      <c r="R741" s="163">
        <v>2019</v>
      </c>
    </row>
    <row r="742" spans="1:18" x14ac:dyDescent="0.2">
      <c r="A742" s="163">
        <f t="shared" si="30"/>
        <v>14</v>
      </c>
      <c r="B742" s="166" t="s">
        <v>1826</v>
      </c>
      <c r="C742" s="165">
        <v>1962</v>
      </c>
      <c r="D742" s="163"/>
      <c r="E742" s="166" t="s">
        <v>54</v>
      </c>
      <c r="F742" s="163">
        <v>2</v>
      </c>
      <c r="G742" s="165">
        <v>1</v>
      </c>
      <c r="H742" s="163">
        <v>326.52999999999997</v>
      </c>
      <c r="I742" s="163"/>
      <c r="J742" s="163"/>
      <c r="K742" s="163">
        <v>289</v>
      </c>
      <c r="L742" s="163">
        <v>0</v>
      </c>
      <c r="M742" s="163">
        <v>8</v>
      </c>
      <c r="N742" s="194">
        <v>21150</v>
      </c>
      <c r="O742" s="168">
        <v>0</v>
      </c>
      <c r="P742" s="168">
        <v>0</v>
      </c>
      <c r="Q742" s="195">
        <v>21150</v>
      </c>
      <c r="R742" s="163">
        <v>2019</v>
      </c>
    </row>
    <row r="743" spans="1:18" x14ac:dyDescent="0.2">
      <c r="A743" s="163">
        <f t="shared" si="30"/>
        <v>15</v>
      </c>
      <c r="B743" s="166" t="s">
        <v>1827</v>
      </c>
      <c r="C743" s="165">
        <v>1955</v>
      </c>
      <c r="D743" s="163"/>
      <c r="E743" s="166" t="s">
        <v>54</v>
      </c>
      <c r="F743" s="163">
        <v>2</v>
      </c>
      <c r="G743" s="165">
        <v>1</v>
      </c>
      <c r="H743" s="163">
        <v>403.6</v>
      </c>
      <c r="I743" s="163"/>
      <c r="J743" s="163"/>
      <c r="K743" s="163">
        <v>343</v>
      </c>
      <c r="L743" s="163">
        <v>109.6</v>
      </c>
      <c r="M743" s="163">
        <v>8</v>
      </c>
      <c r="N743" s="194">
        <v>26120</v>
      </c>
      <c r="O743" s="168">
        <v>0</v>
      </c>
      <c r="P743" s="168">
        <v>0</v>
      </c>
      <c r="Q743" s="195">
        <v>26120</v>
      </c>
      <c r="R743" s="163">
        <v>2019</v>
      </c>
    </row>
    <row r="744" spans="1:18" x14ac:dyDescent="0.2">
      <c r="A744" s="163">
        <f t="shared" si="30"/>
        <v>16</v>
      </c>
      <c r="B744" s="166" t="s">
        <v>1828</v>
      </c>
      <c r="C744" s="165">
        <v>1970</v>
      </c>
      <c r="D744" s="163"/>
      <c r="E744" s="166" t="s">
        <v>54</v>
      </c>
      <c r="F744" s="163">
        <v>2</v>
      </c>
      <c r="G744" s="165">
        <v>1</v>
      </c>
      <c r="H744" s="163">
        <v>330</v>
      </c>
      <c r="I744" s="163"/>
      <c r="J744" s="163"/>
      <c r="K744" s="163">
        <v>292</v>
      </c>
      <c r="L744" s="163">
        <v>0</v>
      </c>
      <c r="M744" s="163">
        <v>8</v>
      </c>
      <c r="N744" s="194">
        <v>21360</v>
      </c>
      <c r="O744" s="168">
        <v>0</v>
      </c>
      <c r="P744" s="168">
        <v>0</v>
      </c>
      <c r="Q744" s="195">
        <v>21360</v>
      </c>
      <c r="R744" s="163">
        <v>2019</v>
      </c>
    </row>
    <row r="745" spans="1:18" x14ac:dyDescent="0.2">
      <c r="A745" s="163">
        <f t="shared" si="30"/>
        <v>17</v>
      </c>
      <c r="B745" s="166" t="s">
        <v>1829</v>
      </c>
      <c r="C745" s="165">
        <v>1970</v>
      </c>
      <c r="D745" s="163"/>
      <c r="E745" s="166" t="s">
        <v>54</v>
      </c>
      <c r="F745" s="163">
        <v>2</v>
      </c>
      <c r="G745" s="165">
        <v>1</v>
      </c>
      <c r="H745" s="163">
        <v>354</v>
      </c>
      <c r="I745" s="163"/>
      <c r="J745" s="163"/>
      <c r="K745" s="163">
        <v>324</v>
      </c>
      <c r="L745" s="163">
        <v>0</v>
      </c>
      <c r="M745" s="163">
        <v>8</v>
      </c>
      <c r="N745" s="194">
        <v>22900</v>
      </c>
      <c r="O745" s="168">
        <v>0</v>
      </c>
      <c r="P745" s="168">
        <v>0</v>
      </c>
      <c r="Q745" s="195">
        <v>22900</v>
      </c>
      <c r="R745" s="163">
        <v>2019</v>
      </c>
    </row>
    <row r="746" spans="1:18" x14ac:dyDescent="0.2">
      <c r="A746" s="163">
        <f t="shared" si="30"/>
        <v>18</v>
      </c>
      <c r="B746" s="166" t="s">
        <v>1830</v>
      </c>
      <c r="C746" s="165">
        <v>1969</v>
      </c>
      <c r="D746" s="163"/>
      <c r="E746" s="166" t="s">
        <v>54</v>
      </c>
      <c r="F746" s="163">
        <v>2</v>
      </c>
      <c r="G746" s="165">
        <v>1</v>
      </c>
      <c r="H746" s="163">
        <v>328.1</v>
      </c>
      <c r="I746" s="163"/>
      <c r="J746" s="163"/>
      <c r="K746" s="163">
        <v>290</v>
      </c>
      <c r="L746" s="163">
        <v>0</v>
      </c>
      <c r="M746" s="163">
        <v>8</v>
      </c>
      <c r="N746" s="194">
        <v>21250</v>
      </c>
      <c r="O746" s="168">
        <v>0</v>
      </c>
      <c r="P746" s="168">
        <v>0</v>
      </c>
      <c r="Q746" s="195">
        <v>21250</v>
      </c>
      <c r="R746" s="163">
        <v>2019</v>
      </c>
    </row>
    <row r="747" spans="1:18" x14ac:dyDescent="0.2">
      <c r="A747" s="163">
        <f t="shared" si="30"/>
        <v>19</v>
      </c>
      <c r="B747" s="166" t="s">
        <v>1831</v>
      </c>
      <c r="C747" s="165">
        <v>1969</v>
      </c>
      <c r="D747" s="163"/>
      <c r="E747" s="166" t="s">
        <v>54</v>
      </c>
      <c r="F747" s="163">
        <v>2</v>
      </c>
      <c r="G747" s="165">
        <v>1</v>
      </c>
      <c r="H747" s="163">
        <v>368</v>
      </c>
      <c r="I747" s="163"/>
      <c r="J747" s="163"/>
      <c r="K747" s="163">
        <v>328</v>
      </c>
      <c r="L747" s="163">
        <v>0</v>
      </c>
      <c r="M747" s="163">
        <v>8</v>
      </c>
      <c r="N747" s="194">
        <v>23815</v>
      </c>
      <c r="O747" s="168">
        <v>0</v>
      </c>
      <c r="P747" s="168">
        <v>0</v>
      </c>
      <c r="Q747" s="195">
        <v>23815</v>
      </c>
      <c r="R747" s="163">
        <v>2019</v>
      </c>
    </row>
    <row r="748" spans="1:18" ht="12.75" customHeight="1" x14ac:dyDescent="0.15">
      <c r="A748" s="269" t="s">
        <v>788</v>
      </c>
      <c r="B748" s="269"/>
      <c r="C748" s="173">
        <v>19</v>
      </c>
      <c r="D748" s="174"/>
      <c r="E748" s="172"/>
      <c r="F748" s="174"/>
      <c r="G748" s="173"/>
      <c r="H748" s="175">
        <f t="shared" ref="H748:N748" si="31">SUM(H729:H747)</f>
        <v>8881.02</v>
      </c>
      <c r="I748" s="175">
        <f t="shared" si="31"/>
        <v>0</v>
      </c>
      <c r="J748" s="175">
        <f t="shared" si="31"/>
        <v>0</v>
      </c>
      <c r="K748" s="175">
        <f t="shared" si="31"/>
        <v>8019.2000000000007</v>
      </c>
      <c r="L748" s="175">
        <f t="shared" si="31"/>
        <v>1263.1100000000001</v>
      </c>
      <c r="M748" s="175">
        <f t="shared" si="31"/>
        <v>175</v>
      </c>
      <c r="N748" s="175">
        <f t="shared" si="31"/>
        <v>574815</v>
      </c>
      <c r="O748" s="175"/>
      <c r="P748" s="175"/>
      <c r="Q748" s="175">
        <f>SUM(Q729:Q747)</f>
        <v>574815</v>
      </c>
      <c r="R748" s="176"/>
    </row>
    <row r="749" spans="1:18" ht="12.75" customHeight="1" x14ac:dyDescent="0.15">
      <c r="A749" s="268" t="s">
        <v>850</v>
      </c>
      <c r="B749" s="268"/>
      <c r="C749" s="197"/>
      <c r="D749" s="179"/>
      <c r="E749" s="177"/>
      <c r="F749" s="179"/>
      <c r="G749" s="178"/>
      <c r="H749" s="179"/>
      <c r="I749" s="179"/>
      <c r="J749" s="179"/>
      <c r="K749" s="179"/>
      <c r="L749" s="179"/>
      <c r="M749" s="179"/>
      <c r="N749" s="180"/>
      <c r="O749" s="180"/>
      <c r="P749" s="180"/>
      <c r="Q749" s="181"/>
      <c r="R749" s="182"/>
    </row>
    <row r="750" spans="1:18" x14ac:dyDescent="0.2">
      <c r="A750" s="163"/>
      <c r="B750" s="164" t="s">
        <v>851</v>
      </c>
      <c r="C750" s="165"/>
      <c r="D750" s="163"/>
      <c r="E750" s="166"/>
      <c r="F750" s="163"/>
      <c r="G750" s="165"/>
      <c r="H750" s="163"/>
      <c r="I750" s="163"/>
      <c r="J750" s="163"/>
      <c r="K750" s="163"/>
      <c r="L750" s="163"/>
      <c r="M750" s="163"/>
      <c r="N750" s="168"/>
      <c r="O750" s="168"/>
      <c r="P750" s="168"/>
      <c r="Q750" s="169"/>
      <c r="R750" s="163"/>
    </row>
    <row r="751" spans="1:18" ht="22.5" x14ac:dyDescent="0.2">
      <c r="A751" s="163">
        <v>1</v>
      </c>
      <c r="B751" s="166" t="s">
        <v>1832</v>
      </c>
      <c r="C751" s="163">
        <v>1968</v>
      </c>
      <c r="D751" s="163"/>
      <c r="E751" s="166" t="s">
        <v>54</v>
      </c>
      <c r="F751" s="163">
        <v>2</v>
      </c>
      <c r="G751" s="163">
        <v>1</v>
      </c>
      <c r="H751" s="163">
        <v>331.5</v>
      </c>
      <c r="I751" s="163"/>
      <c r="J751" s="163"/>
      <c r="K751" s="163">
        <v>282.3</v>
      </c>
      <c r="L751" s="163">
        <v>219.5</v>
      </c>
      <c r="M751" s="163">
        <v>8</v>
      </c>
      <c r="N751" s="185">
        <v>21450</v>
      </c>
      <c r="O751" s="168">
        <v>0</v>
      </c>
      <c r="P751" s="168">
        <v>0</v>
      </c>
      <c r="Q751" s="187">
        <v>21450</v>
      </c>
      <c r="R751" s="163">
        <v>2019</v>
      </c>
    </row>
    <row r="752" spans="1:18" ht="12.75" customHeight="1" x14ac:dyDescent="0.15">
      <c r="A752" s="269" t="s">
        <v>1833</v>
      </c>
      <c r="B752" s="269"/>
      <c r="C752" s="173">
        <v>1</v>
      </c>
      <c r="D752" s="174"/>
      <c r="E752" s="172"/>
      <c r="F752" s="174"/>
      <c r="G752" s="173"/>
      <c r="H752" s="175">
        <f t="shared" ref="H752:N752" si="32">SUM(H751:H751)</f>
        <v>331.5</v>
      </c>
      <c r="I752" s="175">
        <f t="shared" si="32"/>
        <v>0</v>
      </c>
      <c r="J752" s="175">
        <f t="shared" si="32"/>
        <v>0</v>
      </c>
      <c r="K752" s="175">
        <f t="shared" si="32"/>
        <v>282.3</v>
      </c>
      <c r="L752" s="175">
        <f t="shared" si="32"/>
        <v>219.5</v>
      </c>
      <c r="M752" s="175">
        <f t="shared" si="32"/>
        <v>8</v>
      </c>
      <c r="N752" s="175">
        <f t="shared" si="32"/>
        <v>21450</v>
      </c>
      <c r="O752" s="175"/>
      <c r="P752" s="175"/>
      <c r="Q752" s="175">
        <f>SUM(Q751:Q751)</f>
        <v>21450</v>
      </c>
      <c r="R752" s="174"/>
    </row>
    <row r="753" spans="1:18" ht="12.75" customHeight="1" x14ac:dyDescent="0.15">
      <c r="A753" s="268" t="s">
        <v>894</v>
      </c>
      <c r="B753" s="268"/>
      <c r="C753" s="197"/>
      <c r="D753" s="179"/>
      <c r="E753" s="177"/>
      <c r="F753" s="179"/>
      <c r="G753" s="178"/>
      <c r="H753" s="179"/>
      <c r="I753" s="179"/>
      <c r="J753" s="179"/>
      <c r="K753" s="179"/>
      <c r="L753" s="179"/>
      <c r="M753" s="179"/>
      <c r="N753" s="180"/>
      <c r="O753" s="180"/>
      <c r="P753" s="180"/>
      <c r="Q753" s="181"/>
      <c r="R753" s="179"/>
    </row>
  </sheetData>
  <autoFilter ref="A5:R753"/>
  <mergeCells count="46">
    <mergeCell ref="A1:R1"/>
    <mergeCell ref="A2:R2"/>
    <mergeCell ref="A3:A5"/>
    <mergeCell ref="B3:B5"/>
    <mergeCell ref="C3:D3"/>
    <mergeCell ref="E3:E5"/>
    <mergeCell ref="F3:F5"/>
    <mergeCell ref="G3:G5"/>
    <mergeCell ref="H3:H4"/>
    <mergeCell ref="I3:J3"/>
    <mergeCell ref="K3:L3"/>
    <mergeCell ref="M3:M4"/>
    <mergeCell ref="N3:Q3"/>
    <mergeCell ref="R3:R5"/>
    <mergeCell ref="C4:C5"/>
    <mergeCell ref="D4:D5"/>
    <mergeCell ref="A7:B7"/>
    <mergeCell ref="A8:B8"/>
    <mergeCell ref="A248:B248"/>
    <mergeCell ref="A249:B249"/>
    <mergeCell ref="A261:B261"/>
    <mergeCell ref="A262:B262"/>
    <mergeCell ref="A279:B279"/>
    <mergeCell ref="A280:B280"/>
    <mergeCell ref="A316:B316"/>
    <mergeCell ref="A317:B317"/>
    <mergeCell ref="A366:B366"/>
    <mergeCell ref="A367:B367"/>
    <mergeCell ref="A382:B382"/>
    <mergeCell ref="A383:B383"/>
    <mergeCell ref="A433:B433"/>
    <mergeCell ref="A434:B434"/>
    <mergeCell ref="A509:B509"/>
    <mergeCell ref="A510:B510"/>
    <mergeCell ref="A579:B579"/>
    <mergeCell ref="A580:B580"/>
    <mergeCell ref="A645:B645"/>
    <mergeCell ref="A646:B646"/>
    <mergeCell ref="A666:B666"/>
    <mergeCell ref="A667:B667"/>
    <mergeCell ref="A726:B726"/>
    <mergeCell ref="A727:B727"/>
    <mergeCell ref="A748:B748"/>
    <mergeCell ref="A749:B749"/>
    <mergeCell ref="A752:B752"/>
    <mergeCell ref="A753:B753"/>
  </mergeCells>
  <pageMargins left="0.26180555555555601" right="0.134027777777778" top="0.202083333333333" bottom="2.2222222222222199E-2" header="0.51180555555555496" footer="0.51180555555555496"/>
  <pageSetup paperSize="9" scale="45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CC"/>
    <pageSetUpPr fitToPage="1"/>
  </sheetPr>
  <dimension ref="A1:P169"/>
  <sheetViews>
    <sheetView tabSelected="1" view="pageBreakPreview" zoomScaleNormal="100" workbookViewId="0">
      <selection activeCell="E12" sqref="E12"/>
    </sheetView>
  </sheetViews>
  <sheetFormatPr defaultColWidth="8.6640625" defaultRowHeight="12.75" x14ac:dyDescent="0.2"/>
  <cols>
    <col min="1" max="1" width="5.33203125" customWidth="1"/>
    <col min="2" max="2" width="70.33203125" customWidth="1"/>
    <col min="3" max="3" width="13.5" customWidth="1"/>
    <col min="4" max="4" width="9.33203125" customWidth="1"/>
    <col min="5" max="5" width="12.83203125" customWidth="1"/>
    <col min="6" max="7" width="9.5" customWidth="1"/>
    <col min="8" max="8" width="11.5" customWidth="1"/>
    <col min="9" max="9" width="11.83203125" customWidth="1"/>
    <col min="10" max="10" width="12.5" customWidth="1"/>
    <col min="11" max="11" width="10" customWidth="1"/>
    <col min="12" max="12" width="14.6640625" customWidth="1"/>
    <col min="13" max="14" width="9.6640625" customWidth="1"/>
    <col min="15" max="15" width="13.83203125" customWidth="1"/>
    <col min="16" max="16" width="9.5" customWidth="1"/>
    <col min="17" max="18" width="17.33203125" customWidth="1"/>
  </cols>
  <sheetData>
    <row r="1" spans="1:16" ht="15.75" customHeight="1" x14ac:dyDescent="0.2">
      <c r="A1" s="274" t="s">
        <v>1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</row>
    <row r="2" spans="1:16" ht="28.5" customHeight="1" x14ac:dyDescent="0.2">
      <c r="A2" s="275" t="s">
        <v>1834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</row>
    <row r="3" spans="1:16" ht="12.75" customHeight="1" x14ac:dyDescent="0.2">
      <c r="A3" s="263" t="s">
        <v>3</v>
      </c>
      <c r="B3" s="263" t="s">
        <v>1112</v>
      </c>
      <c r="C3" s="263" t="s">
        <v>5</v>
      </c>
      <c r="D3" s="263"/>
      <c r="E3" s="276" t="s">
        <v>7</v>
      </c>
      <c r="F3" s="276" t="s">
        <v>8</v>
      </c>
      <c r="G3" s="277" t="s">
        <v>9</v>
      </c>
      <c r="H3" s="276" t="s">
        <v>10</v>
      </c>
      <c r="I3" s="263" t="s">
        <v>11</v>
      </c>
      <c r="J3" s="263"/>
      <c r="K3" s="276" t="s">
        <v>12</v>
      </c>
      <c r="L3" s="263" t="s">
        <v>13</v>
      </c>
      <c r="M3" s="263"/>
      <c r="N3" s="263"/>
      <c r="O3" s="263"/>
      <c r="P3" s="276" t="s">
        <v>16</v>
      </c>
    </row>
    <row r="4" spans="1:16" ht="100.5" customHeight="1" x14ac:dyDescent="0.2">
      <c r="A4" s="263"/>
      <c r="B4" s="263"/>
      <c r="C4" s="277" t="s">
        <v>17</v>
      </c>
      <c r="D4" s="276" t="s">
        <v>1835</v>
      </c>
      <c r="E4" s="276"/>
      <c r="F4" s="276"/>
      <c r="G4" s="277"/>
      <c r="H4" s="276"/>
      <c r="I4" s="140" t="s">
        <v>19</v>
      </c>
      <c r="J4" s="140" t="s">
        <v>20</v>
      </c>
      <c r="K4" s="276"/>
      <c r="L4" s="139" t="s">
        <v>19</v>
      </c>
      <c r="M4" s="140" t="s">
        <v>21</v>
      </c>
      <c r="N4" s="140" t="s">
        <v>22</v>
      </c>
      <c r="O4" s="157" t="s">
        <v>23</v>
      </c>
      <c r="P4" s="276"/>
    </row>
    <row r="5" spans="1:16" x14ac:dyDescent="0.2">
      <c r="A5" s="263"/>
      <c r="B5" s="263"/>
      <c r="C5" s="277"/>
      <c r="D5" s="276"/>
      <c r="E5" s="276"/>
      <c r="F5" s="276"/>
      <c r="G5" s="277"/>
      <c r="H5" s="61" t="s">
        <v>24</v>
      </c>
      <c r="I5" s="61" t="s">
        <v>24</v>
      </c>
      <c r="J5" s="61" t="s">
        <v>24</v>
      </c>
      <c r="K5" s="61" t="s">
        <v>25</v>
      </c>
      <c r="L5" s="66" t="s">
        <v>26</v>
      </c>
      <c r="M5" s="61" t="s">
        <v>26</v>
      </c>
      <c r="N5" s="61" t="s">
        <v>26</v>
      </c>
      <c r="O5" s="158" t="s">
        <v>26</v>
      </c>
      <c r="P5" s="276"/>
    </row>
    <row r="6" spans="1:16" x14ac:dyDescent="0.2">
      <c r="A6" s="24" t="s">
        <v>28</v>
      </c>
      <c r="B6" s="24" t="s">
        <v>945</v>
      </c>
      <c r="C6" s="159" t="s">
        <v>29</v>
      </c>
      <c r="D6" s="24" t="s">
        <v>30</v>
      </c>
      <c r="E6" s="24" t="s">
        <v>1113</v>
      </c>
      <c r="F6" s="24" t="s">
        <v>1114</v>
      </c>
      <c r="G6" s="159" t="s">
        <v>1115</v>
      </c>
      <c r="H6" s="24" t="s">
        <v>1116</v>
      </c>
      <c r="I6" s="24" t="s">
        <v>1117</v>
      </c>
      <c r="J6" s="24" t="s">
        <v>1118</v>
      </c>
      <c r="K6" s="24">
        <v>11</v>
      </c>
      <c r="L6" s="160" t="s">
        <v>1836</v>
      </c>
      <c r="M6" s="24" t="s">
        <v>1837</v>
      </c>
      <c r="N6" s="24" t="s">
        <v>1838</v>
      </c>
      <c r="O6" s="161" t="s">
        <v>1839</v>
      </c>
      <c r="P6" s="24">
        <v>16</v>
      </c>
    </row>
    <row r="7" spans="1:16" ht="12.75" customHeight="1" x14ac:dyDescent="0.2">
      <c r="A7" s="244" t="s">
        <v>31</v>
      </c>
      <c r="B7" s="244"/>
      <c r="C7" s="28"/>
      <c r="D7" s="29"/>
      <c r="E7" s="27"/>
      <c r="F7" s="29"/>
      <c r="G7" s="28"/>
      <c r="H7" s="30"/>
      <c r="I7" s="30"/>
      <c r="J7" s="30"/>
      <c r="K7" s="29"/>
      <c r="L7" s="30"/>
      <c r="M7" s="29"/>
      <c r="N7" s="29"/>
      <c r="O7" s="162"/>
      <c r="P7" s="29"/>
    </row>
    <row r="8" spans="1:16" ht="12.75" customHeight="1" x14ac:dyDescent="0.2">
      <c r="A8" s="245" t="s">
        <v>1840</v>
      </c>
      <c r="B8" s="245"/>
      <c r="C8" s="44">
        <f>C11+C19+C23+C27+C31+C59+C63+C89+C102+C115+C122+C135+C139+C143+C157+C165</f>
        <v>102</v>
      </c>
      <c r="D8" s="44"/>
      <c r="E8" s="44"/>
      <c r="F8" s="44"/>
      <c r="G8" s="44"/>
      <c r="H8" s="49">
        <f t="shared" ref="H8:O8" si="0">H11+H19+H23+H27+H31+H59+H63+H89+H102+H115+H122+H135+H139+H143+H157+H161+H165</f>
        <v>42150.53</v>
      </c>
      <c r="I8" s="49">
        <f t="shared" si="0"/>
        <v>37254.609999999993</v>
      </c>
      <c r="J8" s="49">
        <f t="shared" si="0"/>
        <v>36526.829999999994</v>
      </c>
      <c r="K8" s="49">
        <f t="shared" si="0"/>
        <v>894</v>
      </c>
      <c r="L8" s="49">
        <f t="shared" si="0"/>
        <v>2864938.4344599997</v>
      </c>
      <c r="M8" s="49">
        <f t="shared" si="0"/>
        <v>0</v>
      </c>
      <c r="N8" s="49">
        <f t="shared" si="0"/>
        <v>0</v>
      </c>
      <c r="O8" s="49">
        <f t="shared" si="0"/>
        <v>2864938.4344599997</v>
      </c>
      <c r="P8" s="45"/>
    </row>
    <row r="9" spans="1:16" x14ac:dyDescent="0.2">
      <c r="A9" s="163"/>
      <c r="B9" s="164" t="s">
        <v>41</v>
      </c>
      <c r="C9" s="165"/>
      <c r="D9" s="163"/>
      <c r="E9" s="166"/>
      <c r="F9" s="163"/>
      <c r="G9" s="165"/>
      <c r="H9" s="163"/>
      <c r="I9" s="163"/>
      <c r="J9" s="167"/>
      <c r="K9" s="163"/>
      <c r="L9" s="168"/>
      <c r="M9" s="168"/>
      <c r="N9" s="168"/>
      <c r="O9" s="169"/>
      <c r="P9" s="163"/>
    </row>
    <row r="10" spans="1:16" x14ac:dyDescent="0.2">
      <c r="A10" s="163"/>
      <c r="B10" s="166" t="s">
        <v>1841</v>
      </c>
      <c r="C10" s="165"/>
      <c r="D10" s="163"/>
      <c r="E10" s="166"/>
      <c r="F10" s="163"/>
      <c r="G10" s="165"/>
      <c r="H10" s="163"/>
      <c r="I10" s="163"/>
      <c r="J10" s="163"/>
      <c r="K10" s="163"/>
      <c r="L10" s="168"/>
      <c r="M10" s="168"/>
      <c r="N10" s="168"/>
      <c r="O10" s="170"/>
      <c r="P10" s="163"/>
    </row>
    <row r="11" spans="1:16" ht="12.75" customHeight="1" x14ac:dyDescent="0.15">
      <c r="A11" s="269" t="s">
        <v>270</v>
      </c>
      <c r="B11" s="269"/>
      <c r="C11" s="173"/>
      <c r="D11" s="174"/>
      <c r="E11" s="172"/>
      <c r="F11" s="174"/>
      <c r="G11" s="173"/>
      <c r="H11" s="175">
        <f>SUM(H10:H10)</f>
        <v>0</v>
      </c>
      <c r="I11" s="175">
        <f>SUM(I10:I10)</f>
        <v>0</v>
      </c>
      <c r="J11" s="175">
        <f>SUM(J10:J10)</f>
        <v>0</v>
      </c>
      <c r="K11" s="175">
        <f>SUM(K10:K10)</f>
        <v>0</v>
      </c>
      <c r="L11" s="175">
        <f>SUM(L10:L10)</f>
        <v>0</v>
      </c>
      <c r="M11" s="175"/>
      <c r="N11" s="175"/>
      <c r="O11" s="175">
        <f>SUM(O10:O10)</f>
        <v>0</v>
      </c>
      <c r="P11" s="176"/>
    </row>
    <row r="12" spans="1:16" ht="12.75" customHeight="1" x14ac:dyDescent="0.15">
      <c r="A12" s="268" t="s">
        <v>271</v>
      </c>
      <c r="B12" s="268"/>
      <c r="C12" s="178"/>
      <c r="D12" s="179"/>
      <c r="E12" s="177"/>
      <c r="F12" s="179"/>
      <c r="G12" s="178"/>
      <c r="H12" s="179"/>
      <c r="I12" s="179"/>
      <c r="J12" s="179"/>
      <c r="K12" s="179"/>
      <c r="L12" s="180"/>
      <c r="M12" s="180"/>
      <c r="N12" s="180"/>
      <c r="O12" s="181"/>
      <c r="P12" s="182"/>
    </row>
    <row r="13" spans="1:16" x14ac:dyDescent="0.2">
      <c r="A13" s="163"/>
      <c r="B13" s="164" t="s">
        <v>272</v>
      </c>
      <c r="C13" s="165"/>
      <c r="D13" s="163"/>
      <c r="E13" s="166"/>
      <c r="F13" s="163"/>
      <c r="G13" s="165"/>
      <c r="H13" s="163"/>
      <c r="I13" s="163"/>
      <c r="J13" s="163"/>
      <c r="K13" s="163"/>
      <c r="L13" s="163"/>
      <c r="M13" s="163"/>
      <c r="N13" s="163"/>
      <c r="O13" s="183"/>
      <c r="P13" s="163"/>
    </row>
    <row r="14" spans="1:16" s="9" customFormat="1" x14ac:dyDescent="0.2">
      <c r="A14" s="163">
        <v>1</v>
      </c>
      <c r="B14" s="166" t="s">
        <v>1842</v>
      </c>
      <c r="C14" s="165" t="s">
        <v>1843</v>
      </c>
      <c r="D14" s="163" t="s">
        <v>1844</v>
      </c>
      <c r="E14" s="166" t="s">
        <v>183</v>
      </c>
      <c r="F14" s="163">
        <v>2</v>
      </c>
      <c r="G14" s="165">
        <v>1</v>
      </c>
      <c r="H14" s="168">
        <v>371.7</v>
      </c>
      <c r="I14" s="163">
        <v>344.8</v>
      </c>
      <c r="J14" s="163">
        <v>316.60000000000002</v>
      </c>
      <c r="K14" s="184">
        <v>8</v>
      </c>
      <c r="L14" s="185">
        <v>26544.772799999999</v>
      </c>
      <c r="M14" s="186">
        <v>0</v>
      </c>
      <c r="N14" s="186">
        <v>0</v>
      </c>
      <c r="O14" s="187">
        <f t="shared" ref="O14:O19" si="1">L14</f>
        <v>26544.772799999999</v>
      </c>
      <c r="P14" s="163">
        <v>2021</v>
      </c>
    </row>
    <row r="15" spans="1:16" s="9" customFormat="1" x14ac:dyDescent="0.2">
      <c r="A15" s="163">
        <f>A14+1</f>
        <v>2</v>
      </c>
      <c r="B15" s="166" t="s">
        <v>1845</v>
      </c>
      <c r="C15" s="165" t="s">
        <v>1846</v>
      </c>
      <c r="D15" s="163" t="s">
        <v>1844</v>
      </c>
      <c r="E15" s="166" t="s">
        <v>183</v>
      </c>
      <c r="F15" s="163">
        <v>2</v>
      </c>
      <c r="G15" s="165">
        <v>1</v>
      </c>
      <c r="H15" s="168">
        <v>359.9</v>
      </c>
      <c r="I15" s="163">
        <v>333.9</v>
      </c>
      <c r="J15" s="163">
        <v>333.9</v>
      </c>
      <c r="K15" s="184">
        <v>8</v>
      </c>
      <c r="L15" s="185">
        <v>25705.625400000001</v>
      </c>
      <c r="M15" s="186">
        <v>0</v>
      </c>
      <c r="N15" s="186">
        <v>0</v>
      </c>
      <c r="O15" s="187">
        <f t="shared" si="1"/>
        <v>25705.625400000001</v>
      </c>
      <c r="P15" s="163">
        <v>2021</v>
      </c>
    </row>
    <row r="16" spans="1:16" s="9" customFormat="1" x14ac:dyDescent="0.2">
      <c r="A16" s="163">
        <v>3</v>
      </c>
      <c r="B16" s="166" t="s">
        <v>1847</v>
      </c>
      <c r="C16" s="165" t="s">
        <v>1848</v>
      </c>
      <c r="D16" s="163" t="s">
        <v>1849</v>
      </c>
      <c r="E16" s="166" t="s">
        <v>183</v>
      </c>
      <c r="F16" s="163">
        <v>2</v>
      </c>
      <c r="G16" s="165">
        <v>1</v>
      </c>
      <c r="H16" s="168">
        <v>359.3</v>
      </c>
      <c r="I16" s="163">
        <v>333.3</v>
      </c>
      <c r="J16" s="163">
        <v>332.1</v>
      </c>
      <c r="K16" s="184">
        <v>8</v>
      </c>
      <c r="L16" s="185">
        <v>25659.433799999999</v>
      </c>
      <c r="M16" s="186">
        <v>0</v>
      </c>
      <c r="N16" s="186">
        <v>0</v>
      </c>
      <c r="O16" s="187">
        <f t="shared" si="1"/>
        <v>25659.433799999999</v>
      </c>
      <c r="P16" s="163">
        <v>2021</v>
      </c>
    </row>
    <row r="17" spans="1:16" s="9" customFormat="1" x14ac:dyDescent="0.2">
      <c r="A17" s="163">
        <v>4</v>
      </c>
      <c r="B17" s="166" t="s">
        <v>1850</v>
      </c>
      <c r="C17" s="165" t="s">
        <v>1851</v>
      </c>
      <c r="D17" s="163" t="s">
        <v>1852</v>
      </c>
      <c r="E17" s="166" t="s">
        <v>183</v>
      </c>
      <c r="F17" s="163">
        <v>2</v>
      </c>
      <c r="G17" s="165">
        <v>3</v>
      </c>
      <c r="H17" s="168">
        <v>589</v>
      </c>
      <c r="I17" s="163">
        <v>521.20000000000005</v>
      </c>
      <c r="J17" s="163">
        <v>521.20000000000005</v>
      </c>
      <c r="K17" s="184">
        <v>12</v>
      </c>
      <c r="L17" s="185">
        <v>40125.103199999998</v>
      </c>
      <c r="M17" s="186">
        <v>0</v>
      </c>
      <c r="N17" s="186">
        <v>0</v>
      </c>
      <c r="O17" s="187">
        <f t="shared" si="1"/>
        <v>40125.103199999998</v>
      </c>
      <c r="P17" s="163">
        <v>2021</v>
      </c>
    </row>
    <row r="18" spans="1:16" s="9" customFormat="1" x14ac:dyDescent="0.2">
      <c r="A18" s="163">
        <v>6</v>
      </c>
      <c r="B18" s="166" t="s">
        <v>1853</v>
      </c>
      <c r="C18" s="165" t="s">
        <v>1061</v>
      </c>
      <c r="D18" s="163" t="s">
        <v>1854</v>
      </c>
      <c r="E18" s="166" t="s">
        <v>54</v>
      </c>
      <c r="F18" s="163">
        <v>2</v>
      </c>
      <c r="G18" s="163">
        <v>3</v>
      </c>
      <c r="H18" s="168">
        <v>570.9</v>
      </c>
      <c r="I18" s="163">
        <v>503</v>
      </c>
      <c r="J18" s="163">
        <v>503</v>
      </c>
      <c r="K18" s="184">
        <v>12</v>
      </c>
      <c r="L18" s="185">
        <v>38723.957999999999</v>
      </c>
      <c r="M18" s="186">
        <v>0</v>
      </c>
      <c r="N18" s="186">
        <v>0</v>
      </c>
      <c r="O18" s="187">
        <f t="shared" si="1"/>
        <v>38723.957999999999</v>
      </c>
      <c r="P18" s="163">
        <v>2021</v>
      </c>
    </row>
    <row r="19" spans="1:16" ht="12.75" customHeight="1" x14ac:dyDescent="0.15">
      <c r="A19" s="269" t="s">
        <v>313</v>
      </c>
      <c r="B19" s="269"/>
      <c r="C19" s="173">
        <v>5</v>
      </c>
      <c r="D19" s="174"/>
      <c r="E19" s="188"/>
      <c r="F19" s="174"/>
      <c r="G19" s="173"/>
      <c r="H19" s="175">
        <f>SUM(H14:H18)</f>
        <v>2250.7999999999997</v>
      </c>
      <c r="I19" s="175">
        <f>SUM(I14:I18)</f>
        <v>2036.2</v>
      </c>
      <c r="J19" s="175">
        <f>SUM(J14:J18)</f>
        <v>2006.8000000000002</v>
      </c>
      <c r="K19" s="175">
        <f>SUM(K14:K18)</f>
        <v>48</v>
      </c>
      <c r="L19" s="175">
        <f>SUM(L14:L18)</f>
        <v>156758.89319999999</v>
      </c>
      <c r="M19" s="175"/>
      <c r="N19" s="175"/>
      <c r="O19" s="175">
        <f t="shared" si="1"/>
        <v>156758.89319999999</v>
      </c>
      <c r="P19" s="176"/>
    </row>
    <row r="20" spans="1:16" ht="12.75" customHeight="1" x14ac:dyDescent="0.15">
      <c r="A20" s="273" t="s">
        <v>314</v>
      </c>
      <c r="B20" s="273"/>
      <c r="C20" s="189"/>
      <c r="D20" s="190"/>
      <c r="E20" s="191"/>
      <c r="F20" s="190"/>
      <c r="G20" s="189"/>
      <c r="H20" s="190"/>
      <c r="I20" s="190"/>
      <c r="J20" s="190"/>
      <c r="K20" s="179"/>
      <c r="L20" s="192"/>
      <c r="M20" s="192"/>
      <c r="N20" s="192"/>
      <c r="O20" s="193"/>
      <c r="P20" s="182"/>
    </row>
    <row r="21" spans="1:16" x14ac:dyDescent="0.2">
      <c r="A21" s="163"/>
      <c r="B21" s="164" t="s">
        <v>315</v>
      </c>
      <c r="C21" s="165"/>
      <c r="D21" s="163"/>
      <c r="E21" s="166"/>
      <c r="F21" s="163"/>
      <c r="G21" s="165"/>
      <c r="H21" s="163"/>
      <c r="I21" s="163"/>
      <c r="J21" s="163"/>
      <c r="K21" s="163"/>
      <c r="L21" s="168"/>
      <c r="M21" s="168"/>
      <c r="N21" s="168"/>
      <c r="O21" s="169"/>
      <c r="P21" s="163"/>
    </row>
    <row r="22" spans="1:16" x14ac:dyDescent="0.2">
      <c r="A22" s="163"/>
      <c r="B22" s="166" t="s">
        <v>1841</v>
      </c>
      <c r="C22" s="196"/>
      <c r="D22" s="163"/>
      <c r="E22" s="166"/>
      <c r="F22" s="163"/>
      <c r="G22" s="165"/>
      <c r="H22" s="168"/>
      <c r="I22" s="163"/>
      <c r="J22" s="163"/>
      <c r="K22" s="163"/>
      <c r="L22" s="194"/>
      <c r="M22" s="168"/>
      <c r="N22" s="168"/>
      <c r="O22" s="195"/>
      <c r="P22" s="163"/>
    </row>
    <row r="23" spans="1:16" ht="12.75" customHeight="1" x14ac:dyDescent="0.15">
      <c r="A23" s="269" t="s">
        <v>329</v>
      </c>
      <c r="B23" s="269"/>
      <c r="C23" s="173"/>
      <c r="D23" s="174"/>
      <c r="E23" s="172"/>
      <c r="F23" s="174"/>
      <c r="G23" s="173"/>
      <c r="H23" s="175">
        <f>SUM(H22:H22)</f>
        <v>0</v>
      </c>
      <c r="I23" s="175">
        <f>SUM(I22:I22)</f>
        <v>0</v>
      </c>
      <c r="J23" s="175">
        <f>SUM(J22:J22)</f>
        <v>0</v>
      </c>
      <c r="K23" s="175">
        <f>SUM(K22:K22)</f>
        <v>0</v>
      </c>
      <c r="L23" s="175">
        <f>SUM(L22:L22)</f>
        <v>0</v>
      </c>
      <c r="M23" s="175"/>
      <c r="N23" s="175"/>
      <c r="O23" s="175">
        <f>SUM(O22:O22)</f>
        <v>0</v>
      </c>
      <c r="P23" s="176"/>
    </row>
    <row r="24" spans="1:16" ht="12.75" customHeight="1" x14ac:dyDescent="0.15">
      <c r="A24" s="268" t="s">
        <v>330</v>
      </c>
      <c r="B24" s="268"/>
      <c r="C24" s="197"/>
      <c r="D24" s="179"/>
      <c r="E24" s="177"/>
      <c r="F24" s="179"/>
      <c r="G24" s="178"/>
      <c r="H24" s="179"/>
      <c r="I24" s="179"/>
      <c r="J24" s="179"/>
      <c r="K24" s="179"/>
      <c r="L24" s="180"/>
      <c r="M24" s="180"/>
      <c r="N24" s="180"/>
      <c r="O24" s="181"/>
      <c r="P24" s="182"/>
    </row>
    <row r="25" spans="1:16" x14ac:dyDescent="0.2">
      <c r="A25" s="163"/>
      <c r="B25" s="164" t="s">
        <v>331</v>
      </c>
      <c r="C25" s="165"/>
      <c r="D25" s="163"/>
      <c r="E25" s="166"/>
      <c r="F25" s="163"/>
      <c r="G25" s="165"/>
      <c r="H25" s="163"/>
      <c r="I25" s="163"/>
      <c r="J25" s="163"/>
      <c r="K25" s="163"/>
      <c r="L25" s="168"/>
      <c r="M25" s="168"/>
      <c r="N25" s="168"/>
      <c r="O25" s="169"/>
      <c r="P25" s="163"/>
    </row>
    <row r="26" spans="1:16" s="9" customFormat="1" x14ac:dyDescent="0.2">
      <c r="A26" s="163">
        <v>1</v>
      </c>
      <c r="B26" s="166" t="s">
        <v>1855</v>
      </c>
      <c r="C26" s="163">
        <v>1959</v>
      </c>
      <c r="D26" s="163">
        <v>2026</v>
      </c>
      <c r="E26" s="166" t="s">
        <v>163</v>
      </c>
      <c r="F26" s="163">
        <v>3</v>
      </c>
      <c r="G26" s="165">
        <v>1</v>
      </c>
      <c r="H26" s="163">
        <v>1074.5</v>
      </c>
      <c r="I26" s="163">
        <v>1026</v>
      </c>
      <c r="J26" s="163">
        <v>1026</v>
      </c>
      <c r="K26" s="163">
        <v>25</v>
      </c>
      <c r="L26" s="194">
        <v>78987.635999999999</v>
      </c>
      <c r="M26" s="168">
        <v>0</v>
      </c>
      <c r="N26" s="168">
        <v>0</v>
      </c>
      <c r="O26" s="195">
        <v>78987.635999999999</v>
      </c>
      <c r="P26" s="163">
        <v>2021</v>
      </c>
    </row>
    <row r="27" spans="1:16" ht="12.75" customHeight="1" x14ac:dyDescent="0.15">
      <c r="A27" s="269" t="s">
        <v>378</v>
      </c>
      <c r="B27" s="269"/>
      <c r="C27" s="173">
        <v>1</v>
      </c>
      <c r="D27" s="174"/>
      <c r="E27" s="172"/>
      <c r="F27" s="174"/>
      <c r="G27" s="173"/>
      <c r="H27" s="175">
        <f>SUM(H26:H26)</f>
        <v>1074.5</v>
      </c>
      <c r="I27" s="175">
        <f>SUM(I26:I26)</f>
        <v>1026</v>
      </c>
      <c r="J27" s="175">
        <f>SUM(J26:J26)</f>
        <v>1026</v>
      </c>
      <c r="K27" s="175">
        <f>SUM(K26:K26)</f>
        <v>25</v>
      </c>
      <c r="L27" s="175">
        <f>SUM(L26:L26)</f>
        <v>78987.635999999999</v>
      </c>
      <c r="M27" s="175"/>
      <c r="N27" s="175"/>
      <c r="O27" s="175">
        <f>SUM(O26:O26)</f>
        <v>78987.635999999999</v>
      </c>
      <c r="P27" s="176"/>
    </row>
    <row r="28" spans="1:16" ht="12.75" customHeight="1" x14ac:dyDescent="0.15">
      <c r="A28" s="268" t="s">
        <v>379</v>
      </c>
      <c r="B28" s="268"/>
      <c r="C28" s="178"/>
      <c r="D28" s="179"/>
      <c r="E28" s="177"/>
      <c r="F28" s="179"/>
      <c r="G28" s="178"/>
      <c r="H28" s="179"/>
      <c r="I28" s="179"/>
      <c r="J28" s="179"/>
      <c r="K28" s="179"/>
      <c r="L28" s="180"/>
      <c r="M28" s="180"/>
      <c r="N28" s="180"/>
      <c r="O28" s="181"/>
      <c r="P28" s="182"/>
    </row>
    <row r="29" spans="1:16" x14ac:dyDescent="0.2">
      <c r="A29" s="163"/>
      <c r="B29" s="164" t="s">
        <v>380</v>
      </c>
      <c r="C29" s="165"/>
      <c r="D29" s="163"/>
      <c r="E29" s="166"/>
      <c r="F29" s="163"/>
      <c r="G29" s="165"/>
      <c r="H29" s="163"/>
      <c r="I29" s="163"/>
      <c r="J29" s="163"/>
      <c r="K29" s="163"/>
      <c r="L29" s="168"/>
      <c r="M29" s="168"/>
      <c r="N29" s="168"/>
      <c r="O29" s="169"/>
      <c r="P29" s="163"/>
    </row>
    <row r="30" spans="1:16" x14ac:dyDescent="0.2">
      <c r="A30" s="163"/>
      <c r="B30" s="166" t="s">
        <v>1841</v>
      </c>
      <c r="C30" s="165"/>
      <c r="D30" s="163"/>
      <c r="E30" s="166"/>
      <c r="F30" s="163"/>
      <c r="G30" s="165"/>
      <c r="H30" s="163"/>
      <c r="I30" s="163"/>
      <c r="J30" s="163"/>
      <c r="K30" s="163"/>
      <c r="L30" s="194"/>
      <c r="M30" s="168"/>
      <c r="N30" s="168"/>
      <c r="O30" s="170"/>
      <c r="P30" s="163"/>
    </row>
    <row r="31" spans="1:16" ht="12.75" customHeight="1" x14ac:dyDescent="0.15">
      <c r="A31" s="269" t="s">
        <v>412</v>
      </c>
      <c r="B31" s="269"/>
      <c r="C31" s="173"/>
      <c r="D31" s="174"/>
      <c r="E31" s="172"/>
      <c r="F31" s="174"/>
      <c r="G31" s="173"/>
      <c r="H31" s="175">
        <f>SUM(H30:H30)</f>
        <v>0</v>
      </c>
      <c r="I31" s="175">
        <f>SUM(I30:I30)</f>
        <v>0</v>
      </c>
      <c r="J31" s="175">
        <f>SUM(J30:J30)</f>
        <v>0</v>
      </c>
      <c r="K31" s="175">
        <f>SUM(K30:K30)</f>
        <v>0</v>
      </c>
      <c r="L31" s="175">
        <f>SUM(L30:L30)</f>
        <v>0</v>
      </c>
      <c r="M31" s="175"/>
      <c r="N31" s="175"/>
      <c r="O31" s="175">
        <f>SUM(O30:O30)</f>
        <v>0</v>
      </c>
      <c r="P31" s="176"/>
    </row>
    <row r="32" spans="1:16" ht="12.75" customHeight="1" x14ac:dyDescent="0.15">
      <c r="A32" s="271" t="s">
        <v>413</v>
      </c>
      <c r="B32" s="271"/>
      <c r="C32" s="200"/>
      <c r="D32" s="201"/>
      <c r="E32" s="199"/>
      <c r="F32" s="201"/>
      <c r="G32" s="202"/>
      <c r="H32" s="201"/>
      <c r="I32" s="201"/>
      <c r="J32" s="201"/>
      <c r="K32" s="201"/>
      <c r="L32" s="203"/>
      <c r="M32" s="203"/>
      <c r="N32" s="203"/>
      <c r="O32" s="204"/>
      <c r="P32" s="182"/>
    </row>
    <row r="33" spans="1:16" x14ac:dyDescent="0.2">
      <c r="A33" s="163"/>
      <c r="B33" s="164" t="s">
        <v>414</v>
      </c>
      <c r="C33" s="165"/>
      <c r="D33" s="163"/>
      <c r="E33" s="166"/>
      <c r="F33" s="163"/>
      <c r="G33" s="165"/>
      <c r="H33" s="163"/>
      <c r="I33" s="163"/>
      <c r="J33" s="163"/>
      <c r="K33" s="163"/>
      <c r="L33" s="168"/>
      <c r="M33" s="168"/>
      <c r="N33" s="168"/>
      <c r="O33" s="169"/>
      <c r="P33" s="163"/>
    </row>
    <row r="34" spans="1:16" s="9" customFormat="1" x14ac:dyDescent="0.2">
      <c r="A34" s="205">
        <v>1</v>
      </c>
      <c r="B34" s="166" t="s">
        <v>1856</v>
      </c>
      <c r="C34" s="207" t="s">
        <v>171</v>
      </c>
      <c r="D34" s="205" t="s">
        <v>1857</v>
      </c>
      <c r="E34" s="206" t="s">
        <v>1466</v>
      </c>
      <c r="F34" s="163">
        <v>2</v>
      </c>
      <c r="G34" s="163">
        <v>2</v>
      </c>
      <c r="H34" s="163">
        <v>695</v>
      </c>
      <c r="I34" s="163">
        <v>606.70000000000005</v>
      </c>
      <c r="J34" s="163">
        <v>606.70000000000005</v>
      </c>
      <c r="K34" s="163">
        <v>13</v>
      </c>
      <c r="L34" s="194">
        <v>46707.406199999998</v>
      </c>
      <c r="M34" s="209">
        <v>0</v>
      </c>
      <c r="N34" s="209">
        <v>0</v>
      </c>
      <c r="O34" s="210">
        <v>46707.406199999998</v>
      </c>
      <c r="P34" s="163">
        <v>2021</v>
      </c>
    </row>
    <row r="35" spans="1:16" s="9" customFormat="1" x14ac:dyDescent="0.2">
      <c r="A35" s="205">
        <f>A34+1</f>
        <v>2</v>
      </c>
      <c r="B35" s="206" t="s">
        <v>1858</v>
      </c>
      <c r="C35" s="165" t="s">
        <v>1634</v>
      </c>
      <c r="D35" s="163" t="s">
        <v>1859</v>
      </c>
      <c r="E35" s="166" t="s">
        <v>1466</v>
      </c>
      <c r="F35" s="205">
        <v>2</v>
      </c>
      <c r="G35" s="205">
        <v>1</v>
      </c>
      <c r="H35" s="205">
        <v>355</v>
      </c>
      <c r="I35" s="205">
        <v>328.4</v>
      </c>
      <c r="J35" s="205">
        <v>321.39999999999998</v>
      </c>
      <c r="K35" s="205">
        <v>8</v>
      </c>
      <c r="L35" s="208">
        <v>25282.202399999998</v>
      </c>
      <c r="M35" s="209">
        <v>0</v>
      </c>
      <c r="N35" s="209">
        <v>0</v>
      </c>
      <c r="O35" s="195">
        <v>25282.202399999998</v>
      </c>
      <c r="P35" s="163">
        <v>2021</v>
      </c>
    </row>
    <row r="36" spans="1:16" s="9" customFormat="1" x14ac:dyDescent="0.2">
      <c r="A36" s="205">
        <v>3</v>
      </c>
      <c r="B36" s="166" t="s">
        <v>1860</v>
      </c>
      <c r="C36" s="165" t="s">
        <v>1634</v>
      </c>
      <c r="D36" s="163" t="s">
        <v>1859</v>
      </c>
      <c r="E36" s="166" t="s">
        <v>1466</v>
      </c>
      <c r="F36" s="163">
        <v>2</v>
      </c>
      <c r="G36" s="163">
        <v>1</v>
      </c>
      <c r="H36" s="205">
        <v>355</v>
      </c>
      <c r="I36" s="205">
        <v>328.4</v>
      </c>
      <c r="J36" s="205">
        <v>328.4</v>
      </c>
      <c r="K36" s="163">
        <v>8</v>
      </c>
      <c r="L36" s="194">
        <v>25282.202399999998</v>
      </c>
      <c r="M36" s="209">
        <v>0</v>
      </c>
      <c r="N36" s="209">
        <v>0</v>
      </c>
      <c r="O36" s="195">
        <v>25282.202399999998</v>
      </c>
      <c r="P36" s="163">
        <v>2021</v>
      </c>
    </row>
    <row r="37" spans="1:16" s="9" customFormat="1" x14ac:dyDescent="0.2">
      <c r="A37" s="205">
        <f>A36+1</f>
        <v>4</v>
      </c>
      <c r="B37" s="166" t="s">
        <v>1861</v>
      </c>
      <c r="C37" s="165" t="s">
        <v>1862</v>
      </c>
      <c r="D37" s="163" t="s">
        <v>1849</v>
      </c>
      <c r="E37" s="166" t="s">
        <v>1466</v>
      </c>
      <c r="F37" s="163">
        <v>2</v>
      </c>
      <c r="G37" s="163">
        <v>2</v>
      </c>
      <c r="H37" s="163">
        <v>346.1</v>
      </c>
      <c r="I37" s="163">
        <v>297.7</v>
      </c>
      <c r="J37" s="163">
        <v>297.7</v>
      </c>
      <c r="K37" s="163">
        <v>13</v>
      </c>
      <c r="L37" s="194">
        <v>22918.732199999999</v>
      </c>
      <c r="M37" s="209">
        <v>0</v>
      </c>
      <c r="N37" s="209">
        <v>0</v>
      </c>
      <c r="O37" s="195">
        <v>22918.732199999999</v>
      </c>
      <c r="P37" s="163">
        <v>2021</v>
      </c>
    </row>
    <row r="38" spans="1:16" s="9" customFormat="1" x14ac:dyDescent="0.2">
      <c r="A38" s="205">
        <v>5</v>
      </c>
      <c r="B38" s="206" t="s">
        <v>1863</v>
      </c>
      <c r="C38" s="207" t="s">
        <v>65</v>
      </c>
      <c r="D38" s="205" t="s">
        <v>1857</v>
      </c>
      <c r="E38" s="206" t="s">
        <v>1466</v>
      </c>
      <c r="F38" s="205">
        <v>2</v>
      </c>
      <c r="G38" s="205">
        <v>1</v>
      </c>
      <c r="H38" s="205">
        <v>424</v>
      </c>
      <c r="I38" s="205">
        <v>385.6</v>
      </c>
      <c r="J38" s="205">
        <v>385.6</v>
      </c>
      <c r="K38" s="205">
        <v>10</v>
      </c>
      <c r="L38" s="208">
        <v>29685.801599999999</v>
      </c>
      <c r="M38" s="209">
        <v>0</v>
      </c>
      <c r="N38" s="209">
        <v>0</v>
      </c>
      <c r="O38" s="210">
        <v>29685.801599999999</v>
      </c>
      <c r="P38" s="163">
        <v>2021</v>
      </c>
    </row>
    <row r="39" spans="1:16" s="9" customFormat="1" x14ac:dyDescent="0.2">
      <c r="A39" s="205">
        <v>6</v>
      </c>
      <c r="B39" s="206" t="s">
        <v>1864</v>
      </c>
      <c r="C39" s="207" t="s">
        <v>432</v>
      </c>
      <c r="D39" s="205" t="s">
        <v>1857</v>
      </c>
      <c r="E39" s="206" t="s">
        <v>1466</v>
      </c>
      <c r="F39" s="205">
        <v>2</v>
      </c>
      <c r="G39" s="205">
        <v>2</v>
      </c>
      <c r="H39" s="205">
        <v>563.5</v>
      </c>
      <c r="I39" s="205">
        <v>502.3</v>
      </c>
      <c r="J39" s="205">
        <v>501</v>
      </c>
      <c r="K39" s="205">
        <v>12</v>
      </c>
      <c r="L39" s="208">
        <v>38670.067799999997</v>
      </c>
      <c r="M39" s="209">
        <v>0</v>
      </c>
      <c r="N39" s="209">
        <v>0</v>
      </c>
      <c r="O39" s="210">
        <v>38670.067799999997</v>
      </c>
      <c r="P39" s="163">
        <v>2021</v>
      </c>
    </row>
    <row r="40" spans="1:16" s="9" customFormat="1" x14ac:dyDescent="0.2">
      <c r="A40" s="205">
        <v>7</v>
      </c>
      <c r="B40" s="166" t="s">
        <v>1865</v>
      </c>
      <c r="C40" s="165" t="s">
        <v>1862</v>
      </c>
      <c r="D40" s="163" t="s">
        <v>1866</v>
      </c>
      <c r="E40" s="166" t="s">
        <v>1466</v>
      </c>
      <c r="F40" s="163">
        <v>2</v>
      </c>
      <c r="G40" s="163">
        <v>2</v>
      </c>
      <c r="H40" s="163">
        <v>553.1</v>
      </c>
      <c r="I40" s="163">
        <v>491.4</v>
      </c>
      <c r="J40" s="163">
        <v>491.4</v>
      </c>
      <c r="K40" s="163">
        <v>12</v>
      </c>
      <c r="L40" s="194">
        <v>37830.920400000003</v>
      </c>
      <c r="M40" s="209">
        <v>0</v>
      </c>
      <c r="N40" s="209">
        <v>0</v>
      </c>
      <c r="O40" s="195">
        <v>37830.920400000003</v>
      </c>
      <c r="P40" s="163">
        <v>2021</v>
      </c>
    </row>
    <row r="41" spans="1:16" s="9" customFormat="1" x14ac:dyDescent="0.2">
      <c r="A41" s="205">
        <v>8</v>
      </c>
      <c r="B41" s="166" t="s">
        <v>1867</v>
      </c>
      <c r="C41" s="165" t="s">
        <v>1868</v>
      </c>
      <c r="D41" s="163" t="s">
        <v>1866</v>
      </c>
      <c r="E41" s="166" t="s">
        <v>1466</v>
      </c>
      <c r="F41" s="163">
        <v>2</v>
      </c>
      <c r="G41" s="163">
        <v>2</v>
      </c>
      <c r="H41" s="163">
        <v>347</v>
      </c>
      <c r="I41" s="163">
        <v>321.7</v>
      </c>
      <c r="J41" s="163">
        <v>321.7</v>
      </c>
      <c r="K41" s="163">
        <v>8</v>
      </c>
      <c r="L41" s="194">
        <v>24766.396199999999</v>
      </c>
      <c r="M41" s="209">
        <v>0</v>
      </c>
      <c r="N41" s="209">
        <v>0</v>
      </c>
      <c r="O41" s="195">
        <v>24766.396199999999</v>
      </c>
      <c r="P41" s="163">
        <v>2021</v>
      </c>
    </row>
    <row r="42" spans="1:16" s="9" customFormat="1" x14ac:dyDescent="0.2">
      <c r="A42" s="205">
        <v>9</v>
      </c>
      <c r="B42" s="166" t="s">
        <v>1869</v>
      </c>
      <c r="C42" s="165" t="s">
        <v>1870</v>
      </c>
      <c r="D42" s="163" t="s">
        <v>1871</v>
      </c>
      <c r="E42" s="166" t="s">
        <v>1466</v>
      </c>
      <c r="F42" s="163">
        <v>2</v>
      </c>
      <c r="G42" s="163">
        <v>2</v>
      </c>
      <c r="H42" s="163">
        <v>563</v>
      </c>
      <c r="I42" s="163">
        <v>497.2</v>
      </c>
      <c r="J42" s="163">
        <v>497.2</v>
      </c>
      <c r="K42" s="163">
        <v>12</v>
      </c>
      <c r="L42" s="194">
        <v>38277.439200000001</v>
      </c>
      <c r="M42" s="209">
        <v>0</v>
      </c>
      <c r="N42" s="209">
        <v>0</v>
      </c>
      <c r="O42" s="195">
        <v>38277.439200000001</v>
      </c>
      <c r="P42" s="163">
        <v>2021</v>
      </c>
    </row>
    <row r="43" spans="1:16" s="9" customFormat="1" x14ac:dyDescent="0.2">
      <c r="A43" s="205">
        <v>10</v>
      </c>
      <c r="B43" s="166" t="s">
        <v>1872</v>
      </c>
      <c r="C43" s="165" t="s">
        <v>466</v>
      </c>
      <c r="D43" s="163" t="s">
        <v>1873</v>
      </c>
      <c r="E43" s="166" t="s">
        <v>1466</v>
      </c>
      <c r="F43" s="163">
        <v>2</v>
      </c>
      <c r="G43" s="163">
        <v>2</v>
      </c>
      <c r="H43" s="163">
        <v>560.4</v>
      </c>
      <c r="I43" s="163">
        <v>498.9</v>
      </c>
      <c r="J43" s="163">
        <v>466.2</v>
      </c>
      <c r="K43" s="163">
        <v>12</v>
      </c>
      <c r="L43" s="194">
        <v>38408.315399999999</v>
      </c>
      <c r="M43" s="209">
        <v>0</v>
      </c>
      <c r="N43" s="209">
        <v>0</v>
      </c>
      <c r="O43" s="195">
        <v>38408.315399999999</v>
      </c>
      <c r="P43" s="163">
        <v>2021</v>
      </c>
    </row>
    <row r="44" spans="1:16" s="9" customFormat="1" x14ac:dyDescent="0.2">
      <c r="A44" s="205">
        <v>11</v>
      </c>
      <c r="B44" s="166" t="s">
        <v>1874</v>
      </c>
      <c r="C44" s="165" t="s">
        <v>1843</v>
      </c>
      <c r="D44" s="163" t="s">
        <v>1875</v>
      </c>
      <c r="E44" s="166" t="s">
        <v>1466</v>
      </c>
      <c r="F44" s="163">
        <v>2</v>
      </c>
      <c r="G44" s="163">
        <v>2</v>
      </c>
      <c r="H44" s="163">
        <v>560</v>
      </c>
      <c r="I44" s="163">
        <v>497.9</v>
      </c>
      <c r="J44" s="163">
        <v>497.9</v>
      </c>
      <c r="K44" s="163">
        <v>12</v>
      </c>
      <c r="L44" s="194">
        <v>38331.329400000002</v>
      </c>
      <c r="M44" s="209">
        <v>0</v>
      </c>
      <c r="N44" s="209">
        <v>0</v>
      </c>
      <c r="O44" s="195">
        <v>38331.329400000002</v>
      </c>
      <c r="P44" s="163">
        <v>2021</v>
      </c>
    </row>
    <row r="45" spans="1:16" s="9" customFormat="1" x14ac:dyDescent="0.2">
      <c r="A45" s="205">
        <f>A44+1</f>
        <v>12</v>
      </c>
      <c r="B45" s="206" t="s">
        <v>1876</v>
      </c>
      <c r="C45" s="207" t="s">
        <v>1870</v>
      </c>
      <c r="D45" s="205" t="s">
        <v>1854</v>
      </c>
      <c r="E45" s="206" t="s">
        <v>1466</v>
      </c>
      <c r="F45" s="205">
        <v>2</v>
      </c>
      <c r="G45" s="205">
        <v>2</v>
      </c>
      <c r="H45" s="205">
        <v>557</v>
      </c>
      <c r="I45" s="205">
        <v>495.3</v>
      </c>
      <c r="J45" s="205">
        <v>495.3</v>
      </c>
      <c r="K45" s="205">
        <v>12</v>
      </c>
      <c r="L45" s="208">
        <v>38131.165800000002</v>
      </c>
      <c r="M45" s="209">
        <v>0</v>
      </c>
      <c r="N45" s="209">
        <v>0</v>
      </c>
      <c r="O45" s="210">
        <v>38131.165800000002</v>
      </c>
      <c r="P45" s="163">
        <v>2021</v>
      </c>
    </row>
    <row r="46" spans="1:16" s="9" customFormat="1" x14ac:dyDescent="0.2">
      <c r="A46" s="205">
        <v>13</v>
      </c>
      <c r="B46" s="206" t="s">
        <v>1877</v>
      </c>
      <c r="C46" s="207" t="s">
        <v>1878</v>
      </c>
      <c r="D46" s="205" t="s">
        <v>1866</v>
      </c>
      <c r="E46" s="206" t="s">
        <v>1466</v>
      </c>
      <c r="F46" s="205">
        <v>2</v>
      </c>
      <c r="G46" s="205">
        <v>2</v>
      </c>
      <c r="H46" s="205">
        <v>557.4</v>
      </c>
      <c r="I46" s="205">
        <v>496.9</v>
      </c>
      <c r="J46" s="205">
        <v>496.1</v>
      </c>
      <c r="K46" s="205">
        <v>12</v>
      </c>
      <c r="L46" s="208">
        <v>38254.343399999998</v>
      </c>
      <c r="M46" s="209">
        <v>0</v>
      </c>
      <c r="N46" s="209">
        <v>0</v>
      </c>
      <c r="O46" s="210">
        <v>38254.343399999998</v>
      </c>
      <c r="P46" s="163">
        <v>2021</v>
      </c>
    </row>
    <row r="47" spans="1:16" s="9" customFormat="1" x14ac:dyDescent="0.2">
      <c r="A47" s="205">
        <v>14</v>
      </c>
      <c r="B47" s="166" t="s">
        <v>1879</v>
      </c>
      <c r="C47" s="165" t="s">
        <v>141</v>
      </c>
      <c r="D47" s="163" t="s">
        <v>1854</v>
      </c>
      <c r="E47" s="166" t="s">
        <v>1466</v>
      </c>
      <c r="F47" s="163">
        <v>2</v>
      </c>
      <c r="G47" s="163">
        <v>1</v>
      </c>
      <c r="H47" s="163">
        <v>196.7</v>
      </c>
      <c r="I47" s="163">
        <v>184.4</v>
      </c>
      <c r="J47" s="163">
        <v>184.4</v>
      </c>
      <c r="K47" s="163">
        <v>4</v>
      </c>
      <c r="L47" s="194">
        <v>14196.2184</v>
      </c>
      <c r="M47" s="209">
        <v>0</v>
      </c>
      <c r="N47" s="209">
        <v>0</v>
      </c>
      <c r="O47" s="195">
        <v>14196.2184</v>
      </c>
      <c r="P47" s="163">
        <v>2021</v>
      </c>
    </row>
    <row r="48" spans="1:16" s="9" customFormat="1" x14ac:dyDescent="0.2">
      <c r="A48" s="205">
        <v>15</v>
      </c>
      <c r="B48" s="166" t="s">
        <v>1880</v>
      </c>
      <c r="C48" s="165" t="s">
        <v>401</v>
      </c>
      <c r="D48" s="163" t="s">
        <v>1844</v>
      </c>
      <c r="E48" s="166" t="s">
        <v>1466</v>
      </c>
      <c r="F48" s="163">
        <v>2</v>
      </c>
      <c r="G48" s="163">
        <v>2</v>
      </c>
      <c r="H48" s="163">
        <v>510.8</v>
      </c>
      <c r="I48" s="163">
        <v>487.2</v>
      </c>
      <c r="J48" s="163">
        <v>495.8</v>
      </c>
      <c r="K48" s="163">
        <v>8</v>
      </c>
      <c r="L48" s="194">
        <v>37507.5792</v>
      </c>
      <c r="M48" s="209">
        <v>0</v>
      </c>
      <c r="N48" s="209">
        <v>0</v>
      </c>
      <c r="O48" s="195">
        <v>37507.5792</v>
      </c>
      <c r="P48" s="163">
        <v>2021</v>
      </c>
    </row>
    <row r="49" spans="1:16" s="9" customFormat="1" x14ac:dyDescent="0.2">
      <c r="A49" s="205">
        <v>16</v>
      </c>
      <c r="B49" s="166" t="s">
        <v>1881</v>
      </c>
      <c r="C49" s="165" t="s">
        <v>141</v>
      </c>
      <c r="D49" s="213" t="s">
        <v>1882</v>
      </c>
      <c r="E49" s="166" t="s">
        <v>1466</v>
      </c>
      <c r="F49" s="163">
        <v>2</v>
      </c>
      <c r="G49" s="163">
        <v>1</v>
      </c>
      <c r="H49" s="163">
        <v>244.5</v>
      </c>
      <c r="I49" s="163">
        <v>240</v>
      </c>
      <c r="J49" s="163">
        <v>244.5</v>
      </c>
      <c r="K49" s="163">
        <v>8</v>
      </c>
      <c r="L49" s="214">
        <v>18476.64</v>
      </c>
      <c r="M49" s="209">
        <v>0</v>
      </c>
      <c r="N49" s="209">
        <v>0</v>
      </c>
      <c r="O49" s="215">
        <v>18476.64</v>
      </c>
      <c r="P49" s="163">
        <v>2021</v>
      </c>
    </row>
    <row r="50" spans="1:16" s="9" customFormat="1" x14ac:dyDescent="0.2">
      <c r="A50" s="205">
        <v>17</v>
      </c>
      <c r="B50" s="166" t="s">
        <v>1883</v>
      </c>
      <c r="C50" s="165" t="s">
        <v>141</v>
      </c>
      <c r="D50" s="213" t="s">
        <v>1857</v>
      </c>
      <c r="E50" s="166" t="s">
        <v>1466</v>
      </c>
      <c r="F50" s="213">
        <v>2</v>
      </c>
      <c r="G50" s="213">
        <v>1</v>
      </c>
      <c r="H50" s="213">
        <v>129</v>
      </c>
      <c r="I50" s="213">
        <v>126</v>
      </c>
      <c r="J50" s="213">
        <v>129</v>
      </c>
      <c r="K50" s="213">
        <v>3</v>
      </c>
      <c r="L50" s="214">
        <v>9700.2359999999899</v>
      </c>
      <c r="M50" s="209">
        <v>0</v>
      </c>
      <c r="N50" s="209">
        <v>0</v>
      </c>
      <c r="O50" s="215">
        <v>9700.2359999999899</v>
      </c>
      <c r="P50" s="163">
        <v>2021</v>
      </c>
    </row>
    <row r="51" spans="1:16" s="9" customFormat="1" x14ac:dyDescent="0.2">
      <c r="A51" s="205">
        <v>18</v>
      </c>
      <c r="B51" s="166" t="s">
        <v>1884</v>
      </c>
      <c r="C51" s="165" t="s">
        <v>151</v>
      </c>
      <c r="D51" s="213" t="s">
        <v>1857</v>
      </c>
      <c r="E51" s="166" t="s">
        <v>1466</v>
      </c>
      <c r="F51" s="213">
        <v>2</v>
      </c>
      <c r="G51" s="213">
        <v>2</v>
      </c>
      <c r="H51" s="213">
        <v>522</v>
      </c>
      <c r="I51" s="213">
        <v>476.2</v>
      </c>
      <c r="J51" s="213">
        <v>476.2</v>
      </c>
      <c r="K51" s="213">
        <v>8</v>
      </c>
      <c r="L51" s="214">
        <v>36660.733200000002</v>
      </c>
      <c r="M51" s="209">
        <v>0</v>
      </c>
      <c r="N51" s="209">
        <v>0</v>
      </c>
      <c r="O51" s="215">
        <v>36660.733200000002</v>
      </c>
      <c r="P51" s="163">
        <v>2021</v>
      </c>
    </row>
    <row r="52" spans="1:16" s="9" customFormat="1" ht="22.5" x14ac:dyDescent="0.2">
      <c r="A52" s="205">
        <v>19</v>
      </c>
      <c r="B52" s="166" t="s">
        <v>1885</v>
      </c>
      <c r="C52" s="165" t="s">
        <v>351</v>
      </c>
      <c r="D52" s="163" t="s">
        <v>1844</v>
      </c>
      <c r="E52" s="166" t="s">
        <v>1466</v>
      </c>
      <c r="F52" s="163">
        <v>2</v>
      </c>
      <c r="G52" s="163">
        <v>2</v>
      </c>
      <c r="H52" s="163">
        <v>530.6</v>
      </c>
      <c r="I52" s="163">
        <v>490.1</v>
      </c>
      <c r="J52" s="163">
        <v>488.5</v>
      </c>
      <c r="K52" s="163">
        <v>20</v>
      </c>
      <c r="L52" s="194">
        <v>37730.838600000003</v>
      </c>
      <c r="M52" s="209">
        <v>0</v>
      </c>
      <c r="N52" s="209">
        <v>0</v>
      </c>
      <c r="O52" s="195">
        <v>37730.838600000003</v>
      </c>
      <c r="P52" s="163">
        <v>2021</v>
      </c>
    </row>
    <row r="53" spans="1:16" s="9" customFormat="1" x14ac:dyDescent="0.2">
      <c r="A53" s="205">
        <v>20</v>
      </c>
      <c r="B53" s="166" t="s">
        <v>1886</v>
      </c>
      <c r="C53" s="165" t="s">
        <v>153</v>
      </c>
      <c r="D53" s="213" t="s">
        <v>1854</v>
      </c>
      <c r="E53" s="166" t="s">
        <v>1466</v>
      </c>
      <c r="F53" s="163">
        <v>2</v>
      </c>
      <c r="G53" s="163">
        <v>2</v>
      </c>
      <c r="H53" s="163">
        <v>538.5</v>
      </c>
      <c r="I53" s="163">
        <v>491</v>
      </c>
      <c r="J53" s="163">
        <v>490.62</v>
      </c>
      <c r="K53" s="163">
        <v>10</v>
      </c>
      <c r="L53" s="214">
        <v>37800.125999999997</v>
      </c>
      <c r="M53" s="209">
        <v>0</v>
      </c>
      <c r="N53" s="209">
        <v>0</v>
      </c>
      <c r="O53" s="215">
        <v>37800.125999999997</v>
      </c>
      <c r="P53" s="163">
        <v>2021</v>
      </c>
    </row>
    <row r="54" spans="1:16" s="9" customFormat="1" x14ac:dyDescent="0.2">
      <c r="A54" s="205">
        <v>21</v>
      </c>
      <c r="B54" s="166" t="s">
        <v>1887</v>
      </c>
      <c r="C54" s="165" t="s">
        <v>363</v>
      </c>
      <c r="D54" s="213" t="s">
        <v>1857</v>
      </c>
      <c r="E54" s="166" t="s">
        <v>1466</v>
      </c>
      <c r="F54" s="213">
        <v>2</v>
      </c>
      <c r="G54" s="213">
        <v>2</v>
      </c>
      <c r="H54" s="213">
        <v>420.8</v>
      </c>
      <c r="I54" s="213">
        <v>329.4</v>
      </c>
      <c r="J54" s="213">
        <v>329.4</v>
      </c>
      <c r="K54" s="213">
        <v>10</v>
      </c>
      <c r="L54" s="214">
        <v>25359.188399999999</v>
      </c>
      <c r="M54" s="209">
        <v>0</v>
      </c>
      <c r="N54" s="209">
        <v>0</v>
      </c>
      <c r="O54" s="215">
        <v>25359.188399999999</v>
      </c>
      <c r="P54" s="163">
        <v>2021</v>
      </c>
    </row>
    <row r="55" spans="1:16" s="9" customFormat="1" x14ac:dyDescent="0.2">
      <c r="A55" s="205">
        <v>22</v>
      </c>
      <c r="B55" s="166" t="s">
        <v>1888</v>
      </c>
      <c r="C55" s="165" t="s">
        <v>1843</v>
      </c>
      <c r="D55" s="163" t="s">
        <v>1849</v>
      </c>
      <c r="E55" s="166" t="s">
        <v>1466</v>
      </c>
      <c r="F55" s="163">
        <v>2</v>
      </c>
      <c r="G55" s="163">
        <v>2</v>
      </c>
      <c r="H55" s="163">
        <v>591</v>
      </c>
      <c r="I55" s="163">
        <v>515.29999999999995</v>
      </c>
      <c r="J55" s="163">
        <v>515.29999999999995</v>
      </c>
      <c r="K55" s="163">
        <v>12</v>
      </c>
      <c r="L55" s="194">
        <v>39670.885799999996</v>
      </c>
      <c r="M55" s="209">
        <v>0</v>
      </c>
      <c r="N55" s="209">
        <v>0</v>
      </c>
      <c r="O55" s="195">
        <v>39670.885799999996</v>
      </c>
      <c r="P55" s="163">
        <v>2021</v>
      </c>
    </row>
    <row r="56" spans="1:16" s="9" customFormat="1" x14ac:dyDescent="0.2">
      <c r="A56" s="205">
        <v>23</v>
      </c>
      <c r="B56" s="166" t="s">
        <v>1889</v>
      </c>
      <c r="C56" s="165" t="s">
        <v>432</v>
      </c>
      <c r="D56" s="163" t="s">
        <v>1857</v>
      </c>
      <c r="E56" s="166" t="s">
        <v>1466</v>
      </c>
      <c r="F56" s="163">
        <v>2</v>
      </c>
      <c r="G56" s="163">
        <v>1</v>
      </c>
      <c r="H56" s="163">
        <v>356.7</v>
      </c>
      <c r="I56" s="163">
        <v>330</v>
      </c>
      <c r="J56" s="163">
        <v>330</v>
      </c>
      <c r="K56" s="163">
        <v>8</v>
      </c>
      <c r="L56" s="194">
        <v>25405.38</v>
      </c>
      <c r="M56" s="209">
        <v>0</v>
      </c>
      <c r="N56" s="209">
        <v>0</v>
      </c>
      <c r="O56" s="195">
        <v>25405.38</v>
      </c>
      <c r="P56" s="163">
        <v>2021</v>
      </c>
    </row>
    <row r="57" spans="1:16" s="9" customFormat="1" x14ac:dyDescent="0.2">
      <c r="A57" s="205">
        <v>24</v>
      </c>
      <c r="B57" s="166" t="s">
        <v>1890</v>
      </c>
      <c r="C57" s="165" t="s">
        <v>363</v>
      </c>
      <c r="D57" s="213" t="s">
        <v>1857</v>
      </c>
      <c r="E57" s="166" t="s">
        <v>1466</v>
      </c>
      <c r="F57" s="163">
        <v>2</v>
      </c>
      <c r="G57" s="163">
        <v>1</v>
      </c>
      <c r="H57" s="163">
        <v>327.3</v>
      </c>
      <c r="I57" s="163">
        <v>326</v>
      </c>
      <c r="J57" s="163">
        <v>326</v>
      </c>
      <c r="K57" s="163">
        <v>8</v>
      </c>
      <c r="L57" s="214">
        <v>25097.436000000002</v>
      </c>
      <c r="M57" s="209">
        <v>0</v>
      </c>
      <c r="N57" s="209">
        <v>0</v>
      </c>
      <c r="O57" s="215">
        <v>25097.436000000002</v>
      </c>
      <c r="P57" s="163">
        <v>2021</v>
      </c>
    </row>
    <row r="58" spans="1:16" s="9" customFormat="1" x14ac:dyDescent="0.2">
      <c r="A58" s="205">
        <v>25</v>
      </c>
      <c r="B58" s="166" t="s">
        <v>1891</v>
      </c>
      <c r="C58" s="165" t="s">
        <v>1851</v>
      </c>
      <c r="D58" s="213" t="s">
        <v>1892</v>
      </c>
      <c r="E58" s="166" t="s">
        <v>1466</v>
      </c>
      <c r="F58" s="213">
        <v>2</v>
      </c>
      <c r="G58" s="213">
        <v>1</v>
      </c>
      <c r="H58" s="213">
        <v>356.5</v>
      </c>
      <c r="I58" s="213">
        <v>328</v>
      </c>
      <c r="J58" s="213">
        <v>328</v>
      </c>
      <c r="K58" s="213">
        <v>8</v>
      </c>
      <c r="L58" s="214">
        <v>25251.407999999999</v>
      </c>
      <c r="M58" s="209">
        <v>0</v>
      </c>
      <c r="N58" s="209">
        <v>0</v>
      </c>
      <c r="O58" s="215">
        <v>25251.407999999999</v>
      </c>
      <c r="P58" s="163">
        <v>2021</v>
      </c>
    </row>
    <row r="59" spans="1:16" ht="12.75" customHeight="1" x14ac:dyDescent="0.15">
      <c r="A59" s="272" t="s">
        <v>440</v>
      </c>
      <c r="B59" s="272"/>
      <c r="C59" s="216">
        <v>25</v>
      </c>
      <c r="D59" s="174"/>
      <c r="E59" s="172"/>
      <c r="F59" s="174"/>
      <c r="G59" s="173"/>
      <c r="H59" s="175">
        <f>SUM(H34:H58)</f>
        <v>11160.899999999998</v>
      </c>
      <c r="I59" s="175">
        <f>SUM(I34:I58)</f>
        <v>10071.999999999998</v>
      </c>
      <c r="J59" s="175">
        <f>SUM(J34:J58)</f>
        <v>10044.32</v>
      </c>
      <c r="K59" s="175">
        <f>SUM(K34:K58)</f>
        <v>251</v>
      </c>
      <c r="L59" s="175">
        <f>SUM(L34:L58)</f>
        <v>775402.99200000009</v>
      </c>
      <c r="M59" s="217"/>
      <c r="N59" s="217"/>
      <c r="O59" s="175">
        <f>SUM(O34:O58)</f>
        <v>775402.99200000009</v>
      </c>
      <c r="P59" s="176"/>
    </row>
    <row r="60" spans="1:16" ht="12.75" customHeight="1" x14ac:dyDescent="0.15">
      <c r="A60" s="268" t="s">
        <v>441</v>
      </c>
      <c r="B60" s="268"/>
      <c r="C60" s="178"/>
      <c r="D60" s="179"/>
      <c r="E60" s="177"/>
      <c r="F60" s="179"/>
      <c r="G60" s="178"/>
      <c r="H60" s="179"/>
      <c r="I60" s="179"/>
      <c r="J60" s="179"/>
      <c r="K60" s="179"/>
      <c r="L60" s="180"/>
      <c r="M60" s="180"/>
      <c r="N60" s="180"/>
      <c r="O60" s="181"/>
      <c r="P60" s="182"/>
    </row>
    <row r="61" spans="1:16" x14ac:dyDescent="0.2">
      <c r="A61" s="163"/>
      <c r="B61" s="164" t="s">
        <v>442</v>
      </c>
      <c r="C61" s="165"/>
      <c r="D61" s="163"/>
      <c r="E61" s="166"/>
      <c r="F61" s="163"/>
      <c r="G61" s="165"/>
      <c r="H61" s="163"/>
      <c r="I61" s="163"/>
      <c r="J61" s="163"/>
      <c r="K61" s="163"/>
      <c r="L61" s="168"/>
      <c r="M61" s="168"/>
      <c r="N61" s="168"/>
      <c r="O61" s="169"/>
      <c r="P61" s="163"/>
    </row>
    <row r="62" spans="1:16" x14ac:dyDescent="0.2">
      <c r="A62" s="163"/>
      <c r="B62" s="211" t="s">
        <v>1841</v>
      </c>
      <c r="C62" s="212"/>
      <c r="D62" s="213"/>
      <c r="E62" s="211"/>
      <c r="F62" s="213"/>
      <c r="G62" s="212"/>
      <c r="H62" s="213"/>
      <c r="I62" s="213"/>
      <c r="J62" s="213"/>
      <c r="K62" s="213"/>
      <c r="L62" s="214"/>
      <c r="M62" s="168"/>
      <c r="N62" s="168"/>
      <c r="O62" s="215"/>
      <c r="P62" s="163"/>
    </row>
    <row r="63" spans="1:16" ht="12.75" customHeight="1" x14ac:dyDescent="0.15">
      <c r="A63" s="269" t="s">
        <v>487</v>
      </c>
      <c r="B63" s="269"/>
      <c r="C63" s="173"/>
      <c r="D63" s="174"/>
      <c r="E63" s="172"/>
      <c r="F63" s="174"/>
      <c r="G63" s="173"/>
      <c r="H63" s="175">
        <f>SUM(H62:H62)</f>
        <v>0</v>
      </c>
      <c r="I63" s="175">
        <f>SUM(I62:I62)</f>
        <v>0</v>
      </c>
      <c r="J63" s="175">
        <f>SUM(J62:J62)</f>
        <v>0</v>
      </c>
      <c r="K63" s="175">
        <f>SUM(K62:K62)</f>
        <v>0</v>
      </c>
      <c r="L63" s="175">
        <f>SUM(L62:L62)</f>
        <v>0</v>
      </c>
      <c r="M63" s="175"/>
      <c r="N63" s="175"/>
      <c r="O63" s="175">
        <f>SUM(O62:O62)</f>
        <v>0</v>
      </c>
      <c r="P63" s="176"/>
    </row>
    <row r="64" spans="1:16" ht="12.75" customHeight="1" x14ac:dyDescent="0.15">
      <c r="A64" s="270" t="s">
        <v>488</v>
      </c>
      <c r="B64" s="270"/>
      <c r="C64" s="221"/>
      <c r="D64" s="222"/>
      <c r="E64" s="220"/>
      <c r="F64" s="222"/>
      <c r="G64" s="221"/>
      <c r="H64" s="222"/>
      <c r="I64" s="222"/>
      <c r="J64" s="222"/>
      <c r="K64" s="222"/>
      <c r="L64" s="223"/>
      <c r="M64" s="223"/>
      <c r="N64" s="223"/>
      <c r="O64" s="224"/>
      <c r="P64" s="182"/>
    </row>
    <row r="65" spans="1:16" x14ac:dyDescent="0.2">
      <c r="A65" s="163"/>
      <c r="B65" s="164" t="s">
        <v>489</v>
      </c>
      <c r="C65" s="165"/>
      <c r="D65" s="163"/>
      <c r="E65" s="166"/>
      <c r="F65" s="163"/>
      <c r="G65" s="165"/>
      <c r="H65" s="163"/>
      <c r="I65" s="163"/>
      <c r="J65" s="163"/>
      <c r="K65" s="163"/>
      <c r="L65" s="168"/>
      <c r="M65" s="168"/>
      <c r="N65" s="168"/>
      <c r="O65" s="169"/>
      <c r="P65" s="163"/>
    </row>
    <row r="66" spans="1:16" s="9" customFormat="1" x14ac:dyDescent="0.2">
      <c r="A66" s="163">
        <v>1</v>
      </c>
      <c r="B66" s="166" t="s">
        <v>1893</v>
      </c>
      <c r="C66" s="165" t="s">
        <v>139</v>
      </c>
      <c r="D66" s="163" t="s">
        <v>1857</v>
      </c>
      <c r="E66" s="166" t="s">
        <v>54</v>
      </c>
      <c r="F66" s="163">
        <v>2</v>
      </c>
      <c r="G66" s="165">
        <v>1</v>
      </c>
      <c r="H66" s="163">
        <v>253.7</v>
      </c>
      <c r="I66" s="163">
        <v>199</v>
      </c>
      <c r="J66" s="163">
        <v>220.8</v>
      </c>
      <c r="K66" s="163">
        <v>6</v>
      </c>
      <c r="L66" s="194">
        <v>15320.214</v>
      </c>
      <c r="M66" s="168">
        <v>0</v>
      </c>
      <c r="N66" s="168">
        <v>0</v>
      </c>
      <c r="O66" s="195">
        <v>15320.214</v>
      </c>
      <c r="P66" s="163">
        <v>2021</v>
      </c>
    </row>
    <row r="67" spans="1:16" s="9" customFormat="1" ht="22.5" x14ac:dyDescent="0.2">
      <c r="A67" s="163">
        <f t="shared" ref="A67:A88" si="2">A66+1</f>
        <v>2</v>
      </c>
      <c r="B67" s="166" t="s">
        <v>1894</v>
      </c>
      <c r="C67" s="165" t="s">
        <v>1895</v>
      </c>
      <c r="D67" s="163" t="s">
        <v>1873</v>
      </c>
      <c r="E67" s="166" t="s">
        <v>54</v>
      </c>
      <c r="F67" s="163">
        <v>2</v>
      </c>
      <c r="G67" s="165">
        <v>1</v>
      </c>
      <c r="H67" s="163">
        <v>253.8</v>
      </c>
      <c r="I67" s="163">
        <v>208</v>
      </c>
      <c r="J67" s="163">
        <v>190.76</v>
      </c>
      <c r="K67" s="163">
        <v>6</v>
      </c>
      <c r="L67" s="194">
        <v>16013.088</v>
      </c>
      <c r="M67" s="168">
        <v>0</v>
      </c>
      <c r="N67" s="168">
        <v>0</v>
      </c>
      <c r="O67" s="195">
        <v>16013.088</v>
      </c>
      <c r="P67" s="163">
        <v>2021</v>
      </c>
    </row>
    <row r="68" spans="1:16" s="9" customFormat="1" ht="22.5" x14ac:dyDescent="0.2">
      <c r="A68" s="163">
        <f t="shared" si="2"/>
        <v>3</v>
      </c>
      <c r="B68" s="166" t="s">
        <v>1896</v>
      </c>
      <c r="C68" s="165" t="s">
        <v>65</v>
      </c>
      <c r="D68" s="163" t="s">
        <v>1844</v>
      </c>
      <c r="E68" s="166" t="s">
        <v>54</v>
      </c>
      <c r="F68" s="163">
        <v>1</v>
      </c>
      <c r="G68" s="165">
        <v>1</v>
      </c>
      <c r="H68" s="163">
        <v>445.7</v>
      </c>
      <c r="I68" s="163">
        <v>386</v>
      </c>
      <c r="J68" s="163">
        <v>360.54</v>
      </c>
      <c r="K68" s="163">
        <v>9</v>
      </c>
      <c r="L68" s="194">
        <v>29716.596000000001</v>
      </c>
      <c r="M68" s="168">
        <v>0</v>
      </c>
      <c r="N68" s="168">
        <v>0</v>
      </c>
      <c r="O68" s="195">
        <v>29716.596000000001</v>
      </c>
      <c r="P68" s="163">
        <v>2021</v>
      </c>
    </row>
    <row r="69" spans="1:16" s="9" customFormat="1" ht="22.5" x14ac:dyDescent="0.2">
      <c r="A69" s="163">
        <f t="shared" si="2"/>
        <v>4</v>
      </c>
      <c r="B69" s="166" t="s">
        <v>1897</v>
      </c>
      <c r="C69" s="165" t="s">
        <v>171</v>
      </c>
      <c r="D69" s="163" t="s">
        <v>1873</v>
      </c>
      <c r="E69" s="166" t="s">
        <v>54</v>
      </c>
      <c r="F69" s="163">
        <v>2</v>
      </c>
      <c r="G69" s="165">
        <v>1</v>
      </c>
      <c r="H69" s="163">
        <v>491.6</v>
      </c>
      <c r="I69" s="163">
        <v>419</v>
      </c>
      <c r="J69" s="163">
        <v>395.85</v>
      </c>
      <c r="K69" s="163">
        <v>8</v>
      </c>
      <c r="L69" s="194">
        <v>32257.133999999998</v>
      </c>
      <c r="M69" s="168">
        <v>0</v>
      </c>
      <c r="N69" s="168">
        <v>0</v>
      </c>
      <c r="O69" s="195">
        <v>32257.133999999998</v>
      </c>
      <c r="P69" s="163">
        <v>2021</v>
      </c>
    </row>
    <row r="70" spans="1:16" s="9" customFormat="1" ht="22.5" x14ac:dyDescent="0.2">
      <c r="A70" s="163">
        <f t="shared" si="2"/>
        <v>5</v>
      </c>
      <c r="B70" s="166" t="s">
        <v>1898</v>
      </c>
      <c r="C70" s="165" t="s">
        <v>1061</v>
      </c>
      <c r="D70" s="163" t="s">
        <v>1875</v>
      </c>
      <c r="E70" s="166" t="s">
        <v>54</v>
      </c>
      <c r="F70" s="163">
        <v>2</v>
      </c>
      <c r="G70" s="165">
        <v>1</v>
      </c>
      <c r="H70" s="163">
        <v>337.6</v>
      </c>
      <c r="I70" s="163">
        <v>324.89999999999998</v>
      </c>
      <c r="J70" s="163">
        <v>324.89999999999998</v>
      </c>
      <c r="K70" s="163">
        <v>8</v>
      </c>
      <c r="L70" s="194">
        <v>25012.751400000001</v>
      </c>
      <c r="M70" s="168">
        <v>0</v>
      </c>
      <c r="N70" s="168">
        <v>0</v>
      </c>
      <c r="O70" s="195">
        <v>25012.751400000001</v>
      </c>
      <c r="P70" s="163">
        <v>2021</v>
      </c>
    </row>
    <row r="71" spans="1:16" s="9" customFormat="1" ht="22.5" x14ac:dyDescent="0.2">
      <c r="A71" s="163">
        <f t="shared" si="2"/>
        <v>6</v>
      </c>
      <c r="B71" s="166" t="s">
        <v>1899</v>
      </c>
      <c r="C71" s="165" t="s">
        <v>471</v>
      </c>
      <c r="D71" s="163" t="s">
        <v>1844</v>
      </c>
      <c r="E71" s="166" t="s">
        <v>54</v>
      </c>
      <c r="F71" s="163">
        <v>2</v>
      </c>
      <c r="G71" s="165">
        <v>1</v>
      </c>
      <c r="H71" s="163">
        <v>387.4</v>
      </c>
      <c r="I71" s="163">
        <v>325</v>
      </c>
      <c r="J71" s="163">
        <v>325.10000000000002</v>
      </c>
      <c r="K71" s="163">
        <v>8</v>
      </c>
      <c r="L71" s="194">
        <v>25020.45</v>
      </c>
      <c r="M71" s="168">
        <v>0</v>
      </c>
      <c r="N71" s="168">
        <v>0</v>
      </c>
      <c r="O71" s="195">
        <v>25020.45</v>
      </c>
      <c r="P71" s="163">
        <v>2021</v>
      </c>
    </row>
    <row r="72" spans="1:16" s="9" customFormat="1" ht="22.5" x14ac:dyDescent="0.2">
      <c r="A72" s="163">
        <f t="shared" si="2"/>
        <v>7</v>
      </c>
      <c r="B72" s="166" t="s">
        <v>1900</v>
      </c>
      <c r="C72" s="165" t="s">
        <v>432</v>
      </c>
      <c r="D72" s="163" t="s">
        <v>1844</v>
      </c>
      <c r="E72" s="166" t="s">
        <v>54</v>
      </c>
      <c r="F72" s="163">
        <v>2</v>
      </c>
      <c r="G72" s="165">
        <v>1</v>
      </c>
      <c r="H72" s="163">
        <v>387.1</v>
      </c>
      <c r="I72" s="163">
        <v>323</v>
      </c>
      <c r="J72" s="163">
        <v>322.89999999999998</v>
      </c>
      <c r="K72" s="163">
        <v>8</v>
      </c>
      <c r="L72" s="194">
        <v>24866.477999999999</v>
      </c>
      <c r="M72" s="168">
        <v>0</v>
      </c>
      <c r="N72" s="168">
        <v>0</v>
      </c>
      <c r="O72" s="195">
        <v>24866.477999999999</v>
      </c>
      <c r="P72" s="163">
        <v>2021</v>
      </c>
    </row>
    <row r="73" spans="1:16" s="9" customFormat="1" ht="22.5" x14ac:dyDescent="0.2">
      <c r="A73" s="163">
        <f t="shared" si="2"/>
        <v>8</v>
      </c>
      <c r="B73" s="166" t="s">
        <v>1901</v>
      </c>
      <c r="C73" s="165" t="s">
        <v>351</v>
      </c>
      <c r="D73" s="163" t="s">
        <v>1873</v>
      </c>
      <c r="E73" s="166" t="s">
        <v>54</v>
      </c>
      <c r="F73" s="163">
        <v>2</v>
      </c>
      <c r="G73" s="165">
        <v>1</v>
      </c>
      <c r="H73" s="163">
        <v>382.8</v>
      </c>
      <c r="I73" s="163">
        <v>323</v>
      </c>
      <c r="J73" s="163">
        <v>322.2</v>
      </c>
      <c r="K73" s="163">
        <v>8</v>
      </c>
      <c r="L73" s="194">
        <v>24866.477999999999</v>
      </c>
      <c r="M73" s="168">
        <v>0</v>
      </c>
      <c r="N73" s="168">
        <v>0</v>
      </c>
      <c r="O73" s="195">
        <v>24866.477999999999</v>
      </c>
      <c r="P73" s="163">
        <v>2021</v>
      </c>
    </row>
    <row r="74" spans="1:16" s="9" customFormat="1" ht="22.5" x14ac:dyDescent="0.2">
      <c r="A74" s="163">
        <f t="shared" si="2"/>
        <v>9</v>
      </c>
      <c r="B74" s="166" t="s">
        <v>1902</v>
      </c>
      <c r="C74" s="165" t="s">
        <v>351</v>
      </c>
      <c r="D74" s="163" t="s">
        <v>1873</v>
      </c>
      <c r="E74" s="166" t="s">
        <v>54</v>
      </c>
      <c r="F74" s="163">
        <v>2</v>
      </c>
      <c r="G74" s="165">
        <v>1</v>
      </c>
      <c r="H74" s="163">
        <v>376.2</v>
      </c>
      <c r="I74" s="163">
        <v>317</v>
      </c>
      <c r="J74" s="163">
        <v>317</v>
      </c>
      <c r="K74" s="163">
        <v>8</v>
      </c>
      <c r="L74" s="194">
        <v>24404.562000000002</v>
      </c>
      <c r="M74" s="168">
        <v>0</v>
      </c>
      <c r="N74" s="168">
        <v>0</v>
      </c>
      <c r="O74" s="195">
        <v>24404.562000000002</v>
      </c>
      <c r="P74" s="163">
        <v>2021</v>
      </c>
    </row>
    <row r="75" spans="1:16" s="9" customFormat="1" ht="22.5" x14ac:dyDescent="0.2">
      <c r="A75" s="163">
        <f t="shared" si="2"/>
        <v>10</v>
      </c>
      <c r="B75" s="166" t="s">
        <v>1903</v>
      </c>
      <c r="C75" s="165" t="s">
        <v>1868</v>
      </c>
      <c r="D75" s="163" t="s">
        <v>1904</v>
      </c>
      <c r="E75" s="166" t="s">
        <v>54</v>
      </c>
      <c r="F75" s="163">
        <v>2</v>
      </c>
      <c r="G75" s="165">
        <v>2</v>
      </c>
      <c r="H75" s="163">
        <v>434.4</v>
      </c>
      <c r="I75" s="163">
        <v>362</v>
      </c>
      <c r="J75" s="163">
        <v>361.5</v>
      </c>
      <c r="K75" s="163">
        <v>8</v>
      </c>
      <c r="L75" s="194">
        <v>27868.932000000001</v>
      </c>
      <c r="M75" s="168">
        <v>0</v>
      </c>
      <c r="N75" s="168">
        <v>0</v>
      </c>
      <c r="O75" s="195">
        <v>27868.932000000001</v>
      </c>
      <c r="P75" s="163">
        <v>2021</v>
      </c>
    </row>
    <row r="76" spans="1:16" s="9" customFormat="1" ht="22.5" x14ac:dyDescent="0.2">
      <c r="A76" s="163">
        <f t="shared" si="2"/>
        <v>11</v>
      </c>
      <c r="B76" s="166" t="s">
        <v>1905</v>
      </c>
      <c r="C76" s="165" t="s">
        <v>1851</v>
      </c>
      <c r="D76" s="163" t="s">
        <v>1849</v>
      </c>
      <c r="E76" s="166" t="s">
        <v>54</v>
      </c>
      <c r="F76" s="163">
        <v>2</v>
      </c>
      <c r="G76" s="165">
        <v>2</v>
      </c>
      <c r="H76" s="163">
        <v>504.6</v>
      </c>
      <c r="I76" s="163">
        <v>476</v>
      </c>
      <c r="J76" s="163">
        <v>480.37</v>
      </c>
      <c r="K76" s="163">
        <v>8</v>
      </c>
      <c r="L76" s="194">
        <v>36645.336000000003</v>
      </c>
      <c r="M76" s="168">
        <v>0</v>
      </c>
      <c r="N76" s="168">
        <v>0</v>
      </c>
      <c r="O76" s="195">
        <v>36645.336000000003</v>
      </c>
      <c r="P76" s="163">
        <v>2021</v>
      </c>
    </row>
    <row r="77" spans="1:16" s="9" customFormat="1" ht="22.5" x14ac:dyDescent="0.2">
      <c r="A77" s="163">
        <f t="shared" si="2"/>
        <v>12</v>
      </c>
      <c r="B77" s="166" t="s">
        <v>1906</v>
      </c>
      <c r="C77" s="165" t="s">
        <v>158</v>
      </c>
      <c r="D77" s="163" t="s">
        <v>1857</v>
      </c>
      <c r="E77" s="166" t="s">
        <v>54</v>
      </c>
      <c r="F77" s="163">
        <v>1</v>
      </c>
      <c r="G77" s="165">
        <v>2</v>
      </c>
      <c r="H77" s="163">
        <v>180.3</v>
      </c>
      <c r="I77" s="163">
        <v>142</v>
      </c>
      <c r="J77" s="163">
        <v>134.62</v>
      </c>
      <c r="K77" s="163">
        <v>4</v>
      </c>
      <c r="L77" s="194">
        <v>10932.012000000001</v>
      </c>
      <c r="M77" s="168">
        <v>0</v>
      </c>
      <c r="N77" s="168">
        <v>0</v>
      </c>
      <c r="O77" s="195">
        <v>10932.012000000001</v>
      </c>
      <c r="P77" s="163">
        <v>2021</v>
      </c>
    </row>
    <row r="78" spans="1:16" s="9" customFormat="1" ht="22.5" x14ac:dyDescent="0.2">
      <c r="A78" s="163">
        <f t="shared" si="2"/>
        <v>13</v>
      </c>
      <c r="B78" s="166" t="s">
        <v>1907</v>
      </c>
      <c r="C78" s="165" t="s">
        <v>141</v>
      </c>
      <c r="D78" s="163" t="s">
        <v>1844</v>
      </c>
      <c r="E78" s="166" t="s">
        <v>54</v>
      </c>
      <c r="F78" s="163">
        <v>1</v>
      </c>
      <c r="G78" s="165">
        <v>2</v>
      </c>
      <c r="H78" s="163">
        <v>176.8</v>
      </c>
      <c r="I78" s="163">
        <v>137</v>
      </c>
      <c r="J78" s="163">
        <v>137.4</v>
      </c>
      <c r="K78" s="163">
        <v>4</v>
      </c>
      <c r="L78" s="194">
        <v>10547.082</v>
      </c>
      <c r="M78" s="168">
        <v>0</v>
      </c>
      <c r="N78" s="168">
        <v>0</v>
      </c>
      <c r="O78" s="195">
        <v>10547.082</v>
      </c>
      <c r="P78" s="163">
        <v>2021</v>
      </c>
    </row>
    <row r="79" spans="1:16" s="9" customFormat="1" ht="22.5" x14ac:dyDescent="0.2">
      <c r="A79" s="163">
        <f t="shared" si="2"/>
        <v>14</v>
      </c>
      <c r="B79" s="166" t="s">
        <v>1908</v>
      </c>
      <c r="C79" s="165" t="s">
        <v>1846</v>
      </c>
      <c r="D79" s="163" t="s">
        <v>1859</v>
      </c>
      <c r="E79" s="166" t="s">
        <v>54</v>
      </c>
      <c r="F79" s="163">
        <v>2</v>
      </c>
      <c r="G79" s="165">
        <v>1</v>
      </c>
      <c r="H79" s="163">
        <v>355.1</v>
      </c>
      <c r="I79" s="163">
        <v>326.7</v>
      </c>
      <c r="J79" s="163">
        <v>211.4</v>
      </c>
      <c r="K79" s="163">
        <v>8</v>
      </c>
      <c r="L79" s="194">
        <v>25151.3262</v>
      </c>
      <c r="M79" s="168">
        <v>0</v>
      </c>
      <c r="N79" s="168">
        <v>0</v>
      </c>
      <c r="O79" s="195">
        <v>25151.3262</v>
      </c>
      <c r="P79" s="163">
        <v>2021</v>
      </c>
    </row>
    <row r="80" spans="1:16" s="9" customFormat="1" ht="22.5" x14ac:dyDescent="0.2">
      <c r="A80" s="163">
        <f t="shared" si="2"/>
        <v>15</v>
      </c>
      <c r="B80" s="166" t="s">
        <v>1909</v>
      </c>
      <c r="C80" s="165" t="s">
        <v>1862</v>
      </c>
      <c r="D80" s="163" t="s">
        <v>1849</v>
      </c>
      <c r="E80" s="166" t="s">
        <v>54</v>
      </c>
      <c r="F80" s="163">
        <v>2</v>
      </c>
      <c r="G80" s="165">
        <v>1</v>
      </c>
      <c r="H80" s="163">
        <v>351.04</v>
      </c>
      <c r="I80" s="163">
        <v>324.89999999999998</v>
      </c>
      <c r="J80" s="163">
        <v>324.8</v>
      </c>
      <c r="K80" s="163">
        <v>8</v>
      </c>
      <c r="L80" s="194">
        <v>25012.751400000001</v>
      </c>
      <c r="M80" s="168">
        <v>0</v>
      </c>
      <c r="N80" s="168">
        <v>0</v>
      </c>
      <c r="O80" s="195">
        <v>25012.751400000001</v>
      </c>
      <c r="P80" s="163">
        <v>2021</v>
      </c>
    </row>
    <row r="81" spans="1:16" s="9" customFormat="1" ht="22.5" x14ac:dyDescent="0.2">
      <c r="A81" s="163">
        <f t="shared" si="2"/>
        <v>16</v>
      </c>
      <c r="B81" s="166" t="s">
        <v>1910</v>
      </c>
      <c r="C81" s="163" t="s">
        <v>401</v>
      </c>
      <c r="D81" s="163" t="s">
        <v>1844</v>
      </c>
      <c r="E81" s="166" t="s">
        <v>54</v>
      </c>
      <c r="F81" s="163">
        <v>1</v>
      </c>
      <c r="G81" s="165">
        <v>1</v>
      </c>
      <c r="H81" s="163">
        <v>136.80000000000001</v>
      </c>
      <c r="I81" s="163">
        <v>111</v>
      </c>
      <c r="J81" s="163">
        <v>111</v>
      </c>
      <c r="K81" s="163">
        <v>4</v>
      </c>
      <c r="L81" s="194">
        <v>8545.4459999999999</v>
      </c>
      <c r="M81" s="168">
        <v>0</v>
      </c>
      <c r="N81" s="168">
        <v>0</v>
      </c>
      <c r="O81" s="195">
        <v>8545.4459999999999</v>
      </c>
      <c r="P81" s="163">
        <v>2021</v>
      </c>
    </row>
    <row r="82" spans="1:16" s="9" customFormat="1" x14ac:dyDescent="0.2">
      <c r="A82" s="163">
        <f t="shared" si="2"/>
        <v>17</v>
      </c>
      <c r="B82" s="166" t="s">
        <v>1911</v>
      </c>
      <c r="C82" s="163" t="s">
        <v>1912</v>
      </c>
      <c r="D82" s="163" t="s">
        <v>1913</v>
      </c>
      <c r="E82" s="166" t="s">
        <v>54</v>
      </c>
      <c r="F82" s="163">
        <v>2</v>
      </c>
      <c r="G82" s="165">
        <v>2</v>
      </c>
      <c r="H82" s="163">
        <v>533.20000000000005</v>
      </c>
      <c r="I82" s="163">
        <v>466</v>
      </c>
      <c r="J82" s="163">
        <v>466</v>
      </c>
      <c r="K82" s="163">
        <v>8</v>
      </c>
      <c r="L82" s="194">
        <v>35875.476000000002</v>
      </c>
      <c r="M82" s="168">
        <v>0</v>
      </c>
      <c r="N82" s="168">
        <v>0</v>
      </c>
      <c r="O82" s="195">
        <v>35875.476000000002</v>
      </c>
      <c r="P82" s="163">
        <v>2021</v>
      </c>
    </row>
    <row r="83" spans="1:16" s="9" customFormat="1" x14ac:dyDescent="0.2">
      <c r="A83" s="163">
        <f t="shared" si="2"/>
        <v>18</v>
      </c>
      <c r="B83" s="166" t="s">
        <v>1914</v>
      </c>
      <c r="C83" s="163" t="s">
        <v>363</v>
      </c>
      <c r="D83" s="163" t="s">
        <v>1873</v>
      </c>
      <c r="E83" s="166" t="s">
        <v>54</v>
      </c>
      <c r="F83" s="163">
        <v>2</v>
      </c>
      <c r="G83" s="165">
        <v>1</v>
      </c>
      <c r="H83" s="163">
        <v>381.4</v>
      </c>
      <c r="I83" s="163">
        <v>319</v>
      </c>
      <c r="J83" s="163">
        <v>319</v>
      </c>
      <c r="K83" s="163">
        <v>8</v>
      </c>
      <c r="L83" s="194">
        <v>24558.534</v>
      </c>
      <c r="M83" s="168">
        <v>0</v>
      </c>
      <c r="N83" s="168">
        <v>0</v>
      </c>
      <c r="O83" s="195">
        <v>24558.534</v>
      </c>
      <c r="P83" s="163">
        <v>2021</v>
      </c>
    </row>
    <row r="84" spans="1:16" s="9" customFormat="1" x14ac:dyDescent="0.2">
      <c r="A84" s="163">
        <f t="shared" si="2"/>
        <v>19</v>
      </c>
      <c r="B84" s="166" t="s">
        <v>1915</v>
      </c>
      <c r="C84" s="163" t="s">
        <v>1916</v>
      </c>
      <c r="D84" s="163" t="s">
        <v>1866</v>
      </c>
      <c r="E84" s="166" t="s">
        <v>54</v>
      </c>
      <c r="F84" s="163">
        <v>2</v>
      </c>
      <c r="G84" s="165">
        <v>2</v>
      </c>
      <c r="H84" s="163">
        <v>300.33</v>
      </c>
      <c r="I84" s="163">
        <v>251.9</v>
      </c>
      <c r="J84" s="163">
        <v>251.9</v>
      </c>
      <c r="K84" s="163">
        <v>4</v>
      </c>
      <c r="L84" s="194">
        <v>19392.773399999998</v>
      </c>
      <c r="M84" s="168">
        <v>0</v>
      </c>
      <c r="N84" s="168">
        <v>0</v>
      </c>
      <c r="O84" s="195">
        <v>19392.773399999998</v>
      </c>
      <c r="P84" s="163">
        <v>2021</v>
      </c>
    </row>
    <row r="85" spans="1:16" s="9" customFormat="1" x14ac:dyDescent="0.2">
      <c r="A85" s="163">
        <f t="shared" si="2"/>
        <v>20</v>
      </c>
      <c r="B85" s="166" t="s">
        <v>1917</v>
      </c>
      <c r="C85" s="165" t="s">
        <v>1918</v>
      </c>
      <c r="D85" s="163" t="s">
        <v>1875</v>
      </c>
      <c r="E85" s="166" t="s">
        <v>54</v>
      </c>
      <c r="F85" s="163">
        <v>2</v>
      </c>
      <c r="G85" s="165">
        <v>2</v>
      </c>
      <c r="H85" s="163">
        <v>309.14</v>
      </c>
      <c r="I85" s="163">
        <v>265.60000000000002</v>
      </c>
      <c r="J85" s="163">
        <v>265</v>
      </c>
      <c r="K85" s="163">
        <v>4</v>
      </c>
      <c r="L85" s="194">
        <v>20447.481599999999</v>
      </c>
      <c r="M85" s="168">
        <v>0</v>
      </c>
      <c r="N85" s="168">
        <v>0</v>
      </c>
      <c r="O85" s="195">
        <v>20447.481599999999</v>
      </c>
      <c r="P85" s="163">
        <v>2021</v>
      </c>
    </row>
    <row r="86" spans="1:16" s="9" customFormat="1" x14ac:dyDescent="0.2">
      <c r="A86" s="163">
        <f t="shared" si="2"/>
        <v>21</v>
      </c>
      <c r="B86" s="166" t="s">
        <v>1919</v>
      </c>
      <c r="C86" s="165" t="s">
        <v>1848</v>
      </c>
      <c r="D86" s="163" t="s">
        <v>1866</v>
      </c>
      <c r="E86" s="166" t="s">
        <v>54</v>
      </c>
      <c r="F86" s="163">
        <v>2</v>
      </c>
      <c r="G86" s="165">
        <v>2</v>
      </c>
      <c r="H86" s="163">
        <v>321.70999999999998</v>
      </c>
      <c r="I86" s="163">
        <v>276.11</v>
      </c>
      <c r="J86" s="163">
        <v>264.10000000000002</v>
      </c>
      <c r="K86" s="163">
        <v>4</v>
      </c>
      <c r="L86" s="194">
        <v>21256.604459999999</v>
      </c>
      <c r="M86" s="168">
        <v>0</v>
      </c>
      <c r="N86" s="168">
        <v>0</v>
      </c>
      <c r="O86" s="195">
        <v>21256.604459999999</v>
      </c>
      <c r="P86" s="163">
        <v>2021</v>
      </c>
    </row>
    <row r="87" spans="1:16" s="9" customFormat="1" x14ac:dyDescent="0.2">
      <c r="A87" s="163">
        <f t="shared" si="2"/>
        <v>22</v>
      </c>
      <c r="B87" s="166" t="s">
        <v>1920</v>
      </c>
      <c r="C87" s="165" t="s">
        <v>1918</v>
      </c>
      <c r="D87" s="163" t="s">
        <v>1913</v>
      </c>
      <c r="E87" s="166" t="s">
        <v>54</v>
      </c>
      <c r="F87" s="163">
        <v>2</v>
      </c>
      <c r="G87" s="165">
        <v>1</v>
      </c>
      <c r="H87" s="163">
        <v>366.2</v>
      </c>
      <c r="I87" s="163">
        <v>308</v>
      </c>
      <c r="J87" s="163">
        <v>242</v>
      </c>
      <c r="K87" s="163">
        <v>8</v>
      </c>
      <c r="L87" s="194">
        <v>23711.687999999998</v>
      </c>
      <c r="M87" s="168">
        <v>0</v>
      </c>
      <c r="N87" s="168">
        <v>0</v>
      </c>
      <c r="O87" s="195">
        <v>23711.687999999998</v>
      </c>
      <c r="P87" s="163">
        <v>2021</v>
      </c>
    </row>
    <row r="88" spans="1:16" s="9" customFormat="1" ht="22.5" x14ac:dyDescent="0.2">
      <c r="A88" s="163">
        <f t="shared" si="2"/>
        <v>23</v>
      </c>
      <c r="B88" s="166" t="s">
        <v>1921</v>
      </c>
      <c r="C88" s="165" t="s">
        <v>1061</v>
      </c>
      <c r="D88" s="163" t="s">
        <v>1875</v>
      </c>
      <c r="E88" s="166" t="s">
        <v>79</v>
      </c>
      <c r="F88" s="163">
        <v>2</v>
      </c>
      <c r="G88" s="165">
        <v>1</v>
      </c>
      <c r="H88" s="163">
        <v>327</v>
      </c>
      <c r="I88" s="163">
        <v>300</v>
      </c>
      <c r="J88" s="163">
        <v>300</v>
      </c>
      <c r="K88" s="163">
        <v>8</v>
      </c>
      <c r="L88" s="194">
        <v>23095.8</v>
      </c>
      <c r="M88" s="168">
        <v>0</v>
      </c>
      <c r="N88" s="168">
        <v>0</v>
      </c>
      <c r="O88" s="195">
        <v>23095.8</v>
      </c>
      <c r="P88" s="163">
        <v>2021</v>
      </c>
    </row>
    <row r="89" spans="1:16" ht="12.75" customHeight="1" x14ac:dyDescent="0.15">
      <c r="A89" s="269" t="s">
        <v>555</v>
      </c>
      <c r="B89" s="269"/>
      <c r="C89" s="173">
        <v>23</v>
      </c>
      <c r="D89" s="174"/>
      <c r="E89" s="172"/>
      <c r="F89" s="174"/>
      <c r="G89" s="173"/>
      <c r="H89" s="175">
        <f t="shared" ref="H89:O89" si="3">SUM(H66:H88)</f>
        <v>7993.920000000001</v>
      </c>
      <c r="I89" s="175">
        <f t="shared" si="3"/>
        <v>6891.11</v>
      </c>
      <c r="J89" s="175">
        <f t="shared" si="3"/>
        <v>6649.1399999999994</v>
      </c>
      <c r="K89" s="175">
        <f t="shared" si="3"/>
        <v>157</v>
      </c>
      <c r="L89" s="175">
        <f t="shared" si="3"/>
        <v>530518.99446000007</v>
      </c>
      <c r="M89" s="175">
        <f t="shared" si="3"/>
        <v>0</v>
      </c>
      <c r="N89" s="175">
        <f t="shared" si="3"/>
        <v>0</v>
      </c>
      <c r="O89" s="175">
        <f t="shared" si="3"/>
        <v>530518.99446000007</v>
      </c>
      <c r="P89" s="176"/>
    </row>
    <row r="90" spans="1:16" ht="12.75" customHeight="1" x14ac:dyDescent="0.15">
      <c r="A90" s="268" t="s">
        <v>556</v>
      </c>
      <c r="B90" s="268"/>
      <c r="C90" s="197"/>
      <c r="D90" s="179"/>
      <c r="E90" s="177"/>
      <c r="F90" s="179"/>
      <c r="G90" s="178"/>
      <c r="H90" s="180"/>
      <c r="I90" s="180"/>
      <c r="J90" s="180"/>
      <c r="K90" s="180"/>
      <c r="L90" s="180"/>
      <c r="M90" s="180"/>
      <c r="N90" s="180"/>
      <c r="O90" s="181"/>
      <c r="P90" s="182"/>
    </row>
    <row r="91" spans="1:16" x14ac:dyDescent="0.2">
      <c r="A91" s="163"/>
      <c r="B91" s="164" t="s">
        <v>557</v>
      </c>
      <c r="C91" s="165"/>
      <c r="D91" s="163"/>
      <c r="E91" s="166"/>
      <c r="F91" s="163"/>
      <c r="G91" s="165"/>
      <c r="H91" s="163"/>
      <c r="I91" s="163"/>
      <c r="J91" s="163"/>
      <c r="K91" s="163"/>
      <c r="L91" s="168"/>
      <c r="M91" s="168"/>
      <c r="N91" s="168"/>
      <c r="O91" s="169"/>
      <c r="P91" s="163"/>
    </row>
    <row r="92" spans="1:16" s="9" customFormat="1" x14ac:dyDescent="0.2">
      <c r="A92" s="163">
        <v>1</v>
      </c>
      <c r="B92" s="166" t="s">
        <v>1922</v>
      </c>
      <c r="C92" s="165" t="s">
        <v>1862</v>
      </c>
      <c r="D92" s="163" t="s">
        <v>1849</v>
      </c>
      <c r="E92" s="166" t="s">
        <v>183</v>
      </c>
      <c r="F92" s="163">
        <v>2</v>
      </c>
      <c r="G92" s="165">
        <v>1</v>
      </c>
      <c r="H92" s="163">
        <v>509.1</v>
      </c>
      <c r="I92" s="163">
        <v>460.6</v>
      </c>
      <c r="J92" s="163">
        <v>460.6</v>
      </c>
      <c r="K92" s="163">
        <v>8</v>
      </c>
      <c r="L92" s="194">
        <v>35459.751600000003</v>
      </c>
      <c r="M92" s="168">
        <v>0</v>
      </c>
      <c r="N92" s="168">
        <v>0</v>
      </c>
      <c r="O92" s="195">
        <v>35459.751600000003</v>
      </c>
      <c r="P92" s="163">
        <v>2021</v>
      </c>
    </row>
    <row r="93" spans="1:16" s="9" customFormat="1" x14ac:dyDescent="0.2">
      <c r="A93" s="163">
        <f t="shared" ref="A93:A101" si="4">A92+1</f>
        <v>2</v>
      </c>
      <c r="B93" s="166" t="s">
        <v>1923</v>
      </c>
      <c r="C93" s="165" t="s">
        <v>541</v>
      </c>
      <c r="D93" s="163" t="s">
        <v>1882</v>
      </c>
      <c r="E93" s="166" t="s">
        <v>183</v>
      </c>
      <c r="F93" s="163">
        <v>2</v>
      </c>
      <c r="G93" s="165">
        <v>1</v>
      </c>
      <c r="H93" s="163">
        <v>323.39999999999998</v>
      </c>
      <c r="I93" s="163">
        <v>292.60000000000002</v>
      </c>
      <c r="J93" s="163">
        <v>292.60000000000002</v>
      </c>
      <c r="K93" s="163">
        <v>8</v>
      </c>
      <c r="L93" s="194">
        <v>22526.103599999999</v>
      </c>
      <c r="M93" s="168">
        <v>0</v>
      </c>
      <c r="N93" s="168">
        <v>0</v>
      </c>
      <c r="O93" s="195">
        <v>22526.103599999999</v>
      </c>
      <c r="P93" s="163">
        <v>2021</v>
      </c>
    </row>
    <row r="94" spans="1:16" s="9" customFormat="1" x14ac:dyDescent="0.2">
      <c r="A94" s="163">
        <f t="shared" si="4"/>
        <v>3</v>
      </c>
      <c r="B94" s="166" t="s">
        <v>1924</v>
      </c>
      <c r="C94" s="165" t="s">
        <v>1634</v>
      </c>
      <c r="D94" s="163" t="s">
        <v>1844</v>
      </c>
      <c r="E94" s="166" t="s">
        <v>183</v>
      </c>
      <c r="F94" s="163">
        <v>2</v>
      </c>
      <c r="G94" s="165">
        <v>2</v>
      </c>
      <c r="H94" s="163">
        <v>389.9</v>
      </c>
      <c r="I94" s="163">
        <v>352.8</v>
      </c>
      <c r="J94" s="163">
        <v>352.8</v>
      </c>
      <c r="K94" s="163">
        <v>8</v>
      </c>
      <c r="L94" s="194">
        <v>27160.660800000001</v>
      </c>
      <c r="M94" s="168">
        <v>0</v>
      </c>
      <c r="N94" s="168">
        <v>0</v>
      </c>
      <c r="O94" s="195">
        <v>27160.660800000001</v>
      </c>
      <c r="P94" s="163">
        <v>2021</v>
      </c>
    </row>
    <row r="95" spans="1:16" s="9" customFormat="1" x14ac:dyDescent="0.2">
      <c r="A95" s="163">
        <f t="shared" si="4"/>
        <v>4</v>
      </c>
      <c r="B95" s="166" t="s">
        <v>1925</v>
      </c>
      <c r="C95" s="165" t="s">
        <v>363</v>
      </c>
      <c r="D95" s="163" t="s">
        <v>1913</v>
      </c>
      <c r="E95" s="166" t="s">
        <v>183</v>
      </c>
      <c r="F95" s="163">
        <v>2</v>
      </c>
      <c r="G95" s="165">
        <v>1</v>
      </c>
      <c r="H95" s="163">
        <v>323.8</v>
      </c>
      <c r="I95" s="163">
        <v>307.60000000000002</v>
      </c>
      <c r="J95" s="163">
        <v>307.60000000000002</v>
      </c>
      <c r="K95" s="163">
        <v>8</v>
      </c>
      <c r="L95" s="194">
        <v>23680.893599999999</v>
      </c>
      <c r="M95" s="168">
        <v>0</v>
      </c>
      <c r="N95" s="168">
        <v>0</v>
      </c>
      <c r="O95" s="195">
        <v>23680.893599999999</v>
      </c>
      <c r="P95" s="163">
        <v>2021</v>
      </c>
    </row>
    <row r="96" spans="1:16" s="9" customFormat="1" x14ac:dyDescent="0.2">
      <c r="A96" s="163">
        <f t="shared" si="4"/>
        <v>5</v>
      </c>
      <c r="B96" s="166" t="s">
        <v>1926</v>
      </c>
      <c r="C96" s="165" t="s">
        <v>541</v>
      </c>
      <c r="D96" s="163" t="s">
        <v>1882</v>
      </c>
      <c r="E96" s="166" t="s">
        <v>183</v>
      </c>
      <c r="F96" s="163">
        <v>2</v>
      </c>
      <c r="G96" s="165">
        <v>1</v>
      </c>
      <c r="H96" s="163">
        <v>298.8</v>
      </c>
      <c r="I96" s="163">
        <v>283.89999999999998</v>
      </c>
      <c r="J96" s="163">
        <v>283.89999999999998</v>
      </c>
      <c r="K96" s="163">
        <v>8</v>
      </c>
      <c r="L96" s="194">
        <v>21856.325400000002</v>
      </c>
      <c r="M96" s="168">
        <v>0</v>
      </c>
      <c r="N96" s="168">
        <v>0</v>
      </c>
      <c r="O96" s="195">
        <v>21856.325400000002</v>
      </c>
      <c r="P96" s="163">
        <v>2021</v>
      </c>
    </row>
    <row r="97" spans="1:16" s="9" customFormat="1" x14ac:dyDescent="0.2">
      <c r="A97" s="163">
        <f t="shared" si="4"/>
        <v>6</v>
      </c>
      <c r="B97" s="166" t="s">
        <v>1927</v>
      </c>
      <c r="C97" s="165" t="s">
        <v>363</v>
      </c>
      <c r="D97" s="163" t="s">
        <v>1882</v>
      </c>
      <c r="E97" s="166" t="s">
        <v>183</v>
      </c>
      <c r="F97" s="163">
        <v>2</v>
      </c>
      <c r="G97" s="165">
        <v>1</v>
      </c>
      <c r="H97" s="163">
        <v>344</v>
      </c>
      <c r="I97" s="163">
        <v>326.8</v>
      </c>
      <c r="J97" s="163">
        <v>326.8</v>
      </c>
      <c r="K97" s="163">
        <v>8</v>
      </c>
      <c r="L97" s="194">
        <v>25159.024799999999</v>
      </c>
      <c r="M97" s="168">
        <v>0</v>
      </c>
      <c r="N97" s="168">
        <v>0</v>
      </c>
      <c r="O97" s="195">
        <v>25159.024799999999</v>
      </c>
      <c r="P97" s="163">
        <v>2021</v>
      </c>
    </row>
    <row r="98" spans="1:16" s="9" customFormat="1" x14ac:dyDescent="0.2">
      <c r="A98" s="163">
        <f t="shared" si="4"/>
        <v>7</v>
      </c>
      <c r="B98" s="166" t="s">
        <v>1928</v>
      </c>
      <c r="C98" s="165" t="s">
        <v>1862</v>
      </c>
      <c r="D98" s="163" t="s">
        <v>1873</v>
      </c>
      <c r="E98" s="166" t="s">
        <v>692</v>
      </c>
      <c r="F98" s="163">
        <v>2</v>
      </c>
      <c r="G98" s="165">
        <v>1</v>
      </c>
      <c r="H98" s="163">
        <v>324</v>
      </c>
      <c r="I98" s="163">
        <v>204</v>
      </c>
      <c r="J98" s="163">
        <v>204</v>
      </c>
      <c r="K98" s="163">
        <v>8</v>
      </c>
      <c r="L98" s="194">
        <v>15705.144</v>
      </c>
      <c r="M98" s="168">
        <v>0</v>
      </c>
      <c r="N98" s="168">
        <v>0</v>
      </c>
      <c r="O98" s="195">
        <v>15705.144</v>
      </c>
      <c r="P98" s="163">
        <v>2021</v>
      </c>
    </row>
    <row r="99" spans="1:16" s="9" customFormat="1" x14ac:dyDescent="0.2">
      <c r="A99" s="163">
        <f t="shared" si="4"/>
        <v>8</v>
      </c>
      <c r="B99" s="166" t="s">
        <v>1929</v>
      </c>
      <c r="C99" s="165" t="s">
        <v>432</v>
      </c>
      <c r="D99" s="163" t="s">
        <v>1892</v>
      </c>
      <c r="E99" s="166" t="s">
        <v>692</v>
      </c>
      <c r="F99" s="163">
        <v>2</v>
      </c>
      <c r="G99" s="165">
        <v>1</v>
      </c>
      <c r="H99" s="163">
        <v>318</v>
      </c>
      <c r="I99" s="163">
        <v>198</v>
      </c>
      <c r="J99" s="163">
        <v>198</v>
      </c>
      <c r="K99" s="163">
        <v>8</v>
      </c>
      <c r="L99" s="194">
        <v>15243.227999999999</v>
      </c>
      <c r="M99" s="168">
        <v>0</v>
      </c>
      <c r="N99" s="168">
        <v>0</v>
      </c>
      <c r="O99" s="195">
        <v>15243.227999999999</v>
      </c>
      <c r="P99" s="163">
        <v>2021</v>
      </c>
    </row>
    <row r="100" spans="1:16" s="9" customFormat="1" x14ac:dyDescent="0.2">
      <c r="A100" s="163">
        <f t="shared" si="4"/>
        <v>9</v>
      </c>
      <c r="B100" s="166" t="s">
        <v>1930</v>
      </c>
      <c r="C100" s="165" t="s">
        <v>541</v>
      </c>
      <c r="D100" s="163" t="s">
        <v>1873</v>
      </c>
      <c r="E100" s="166" t="s">
        <v>692</v>
      </c>
      <c r="F100" s="163">
        <v>2</v>
      </c>
      <c r="G100" s="165">
        <v>1</v>
      </c>
      <c r="H100" s="163">
        <v>359</v>
      </c>
      <c r="I100" s="163">
        <v>329</v>
      </c>
      <c r="J100" s="163">
        <v>313.8</v>
      </c>
      <c r="K100" s="163">
        <v>8</v>
      </c>
      <c r="L100" s="194">
        <v>25328.394</v>
      </c>
      <c r="M100" s="168">
        <v>0</v>
      </c>
      <c r="N100" s="168">
        <v>0</v>
      </c>
      <c r="O100" s="195">
        <v>25328.394</v>
      </c>
      <c r="P100" s="163">
        <v>2021</v>
      </c>
    </row>
    <row r="101" spans="1:16" s="9" customFormat="1" x14ac:dyDescent="0.2">
      <c r="A101" s="163">
        <f t="shared" si="4"/>
        <v>10</v>
      </c>
      <c r="B101" s="166" t="s">
        <v>1931</v>
      </c>
      <c r="C101" s="165" t="s">
        <v>541</v>
      </c>
      <c r="D101" s="163" t="s">
        <v>1857</v>
      </c>
      <c r="E101" s="166" t="s">
        <v>692</v>
      </c>
      <c r="F101" s="163">
        <v>2</v>
      </c>
      <c r="G101" s="165">
        <v>1</v>
      </c>
      <c r="H101" s="163">
        <v>356</v>
      </c>
      <c r="I101" s="163">
        <v>326</v>
      </c>
      <c r="J101" s="163">
        <v>326</v>
      </c>
      <c r="K101" s="163">
        <v>8</v>
      </c>
      <c r="L101" s="194">
        <v>25097.436000000002</v>
      </c>
      <c r="M101" s="168">
        <v>0</v>
      </c>
      <c r="N101" s="168">
        <v>0</v>
      </c>
      <c r="O101" s="195">
        <v>25097.436000000002</v>
      </c>
      <c r="P101" s="163">
        <v>2021</v>
      </c>
    </row>
    <row r="102" spans="1:16" ht="12.75" customHeight="1" x14ac:dyDescent="0.15">
      <c r="A102" s="269" t="s">
        <v>573</v>
      </c>
      <c r="B102" s="269"/>
      <c r="C102" s="173">
        <v>10</v>
      </c>
      <c r="D102" s="174"/>
      <c r="E102" s="172"/>
      <c r="F102" s="174"/>
      <c r="G102" s="173"/>
      <c r="H102" s="175">
        <f>SUM(H92:H101)</f>
        <v>3546</v>
      </c>
      <c r="I102" s="175">
        <f>SUM(I92:I101)</f>
        <v>3081.3</v>
      </c>
      <c r="J102" s="175">
        <f>SUM(J92:J101)</f>
        <v>3066.1000000000004</v>
      </c>
      <c r="K102" s="175">
        <f>SUM(K92:K101)</f>
        <v>80</v>
      </c>
      <c r="L102" s="175">
        <f>SUM(L92:L101)</f>
        <v>237216.96179999999</v>
      </c>
      <c r="M102" s="175"/>
      <c r="N102" s="175"/>
      <c r="O102" s="175">
        <f>SUM(O92:O101)</f>
        <v>237216.96179999999</v>
      </c>
      <c r="P102" s="176"/>
    </row>
    <row r="103" spans="1:16" ht="12.75" customHeight="1" x14ac:dyDescent="0.15">
      <c r="A103" s="268" t="s">
        <v>574</v>
      </c>
      <c r="B103" s="268"/>
      <c r="C103" s="197"/>
      <c r="D103" s="179"/>
      <c r="E103" s="177"/>
      <c r="F103" s="179"/>
      <c r="G103" s="178"/>
      <c r="H103" s="179"/>
      <c r="I103" s="179"/>
      <c r="J103" s="179"/>
      <c r="K103" s="179"/>
      <c r="L103" s="180"/>
      <c r="M103" s="180"/>
      <c r="N103" s="180"/>
      <c r="O103" s="181"/>
      <c r="P103" s="182"/>
    </row>
    <row r="104" spans="1:16" x14ac:dyDescent="0.2">
      <c r="A104" s="163"/>
      <c r="B104" s="164" t="s">
        <v>575</v>
      </c>
      <c r="C104" s="165"/>
      <c r="D104" s="163"/>
      <c r="E104" s="166"/>
      <c r="F104" s="163"/>
      <c r="G104" s="165"/>
      <c r="H104" s="163"/>
      <c r="I104" s="163"/>
      <c r="J104" s="163"/>
      <c r="K104" s="163"/>
      <c r="L104" s="168"/>
      <c r="M104" s="168"/>
      <c r="N104" s="168"/>
      <c r="O104" s="169"/>
      <c r="P104" s="163"/>
    </row>
    <row r="105" spans="1:16" s="9" customFormat="1" x14ac:dyDescent="0.2">
      <c r="A105" s="163">
        <v>1</v>
      </c>
      <c r="B105" s="166" t="s">
        <v>1932</v>
      </c>
      <c r="C105" s="165" t="s">
        <v>1862</v>
      </c>
      <c r="D105" s="163" t="s">
        <v>1882</v>
      </c>
      <c r="E105" s="166" t="s">
        <v>183</v>
      </c>
      <c r="F105" s="163">
        <v>2</v>
      </c>
      <c r="G105" s="165">
        <v>1</v>
      </c>
      <c r="H105" s="168">
        <v>510.2</v>
      </c>
      <c r="I105" s="163">
        <v>328.7</v>
      </c>
      <c r="J105" s="163">
        <v>328</v>
      </c>
      <c r="K105" s="163">
        <v>8</v>
      </c>
      <c r="L105" s="194">
        <v>25305.298200000001</v>
      </c>
      <c r="M105" s="168">
        <v>0</v>
      </c>
      <c r="N105" s="168">
        <v>0</v>
      </c>
      <c r="O105" s="195">
        <v>25305.298200000001</v>
      </c>
      <c r="P105" s="163">
        <v>2021</v>
      </c>
    </row>
    <row r="106" spans="1:16" s="9" customFormat="1" x14ac:dyDescent="0.2">
      <c r="A106" s="163">
        <f t="shared" ref="A106:A114" si="5">A105+1</f>
        <v>2</v>
      </c>
      <c r="B106" s="166" t="s">
        <v>1933</v>
      </c>
      <c r="C106" s="165" t="s">
        <v>1846</v>
      </c>
      <c r="D106" s="163" t="s">
        <v>1882</v>
      </c>
      <c r="E106" s="166" t="s">
        <v>183</v>
      </c>
      <c r="F106" s="163">
        <v>2</v>
      </c>
      <c r="G106" s="165">
        <v>3</v>
      </c>
      <c r="H106" s="168">
        <v>504</v>
      </c>
      <c r="I106" s="163">
        <v>327</v>
      </c>
      <c r="J106" s="163">
        <v>327</v>
      </c>
      <c r="K106" s="163">
        <v>12</v>
      </c>
      <c r="L106" s="194">
        <v>25174.421999999999</v>
      </c>
      <c r="M106" s="168">
        <v>0</v>
      </c>
      <c r="N106" s="168">
        <v>0</v>
      </c>
      <c r="O106" s="195">
        <v>25174.421999999999</v>
      </c>
      <c r="P106" s="163">
        <v>2021</v>
      </c>
    </row>
    <row r="107" spans="1:16" s="9" customFormat="1" x14ac:dyDescent="0.2">
      <c r="A107" s="163">
        <f t="shared" si="5"/>
        <v>3</v>
      </c>
      <c r="B107" s="166" t="s">
        <v>1934</v>
      </c>
      <c r="C107" s="165" t="s">
        <v>1878</v>
      </c>
      <c r="D107" s="163" t="s">
        <v>1882</v>
      </c>
      <c r="E107" s="166" t="s">
        <v>183</v>
      </c>
      <c r="F107" s="163">
        <v>2</v>
      </c>
      <c r="G107" s="165">
        <v>3</v>
      </c>
      <c r="H107" s="168">
        <v>498.1</v>
      </c>
      <c r="I107" s="163">
        <v>323</v>
      </c>
      <c r="J107" s="163">
        <v>323</v>
      </c>
      <c r="K107" s="163">
        <v>12</v>
      </c>
      <c r="L107" s="194">
        <v>24866.477999999999</v>
      </c>
      <c r="M107" s="168">
        <v>0</v>
      </c>
      <c r="N107" s="168">
        <v>0</v>
      </c>
      <c r="O107" s="195">
        <v>24866.477999999999</v>
      </c>
      <c r="P107" s="163">
        <v>2021</v>
      </c>
    </row>
    <row r="108" spans="1:16" s="9" customFormat="1" x14ac:dyDescent="0.2">
      <c r="A108" s="163">
        <f t="shared" si="5"/>
        <v>4</v>
      </c>
      <c r="B108" s="166" t="s">
        <v>1935</v>
      </c>
      <c r="C108" s="165" t="s">
        <v>1846</v>
      </c>
      <c r="D108" s="163" t="s">
        <v>1882</v>
      </c>
      <c r="E108" s="166" t="s">
        <v>183</v>
      </c>
      <c r="F108" s="163">
        <v>2</v>
      </c>
      <c r="G108" s="165">
        <v>3</v>
      </c>
      <c r="H108" s="168">
        <v>503.2</v>
      </c>
      <c r="I108" s="163">
        <v>325</v>
      </c>
      <c r="J108" s="163">
        <v>325</v>
      </c>
      <c r="K108" s="163">
        <v>12</v>
      </c>
      <c r="L108" s="194">
        <v>25020.45</v>
      </c>
      <c r="M108" s="168">
        <v>0</v>
      </c>
      <c r="N108" s="168">
        <v>0</v>
      </c>
      <c r="O108" s="195">
        <v>25020.45</v>
      </c>
      <c r="P108" s="163">
        <v>2021</v>
      </c>
    </row>
    <row r="109" spans="1:16" s="9" customFormat="1" x14ac:dyDescent="0.2">
      <c r="A109" s="163">
        <f t="shared" si="5"/>
        <v>5</v>
      </c>
      <c r="B109" s="166" t="s">
        <v>1936</v>
      </c>
      <c r="C109" s="165" t="s">
        <v>1870</v>
      </c>
      <c r="D109" s="163" t="s">
        <v>1882</v>
      </c>
      <c r="E109" s="166" t="s">
        <v>183</v>
      </c>
      <c r="F109" s="163">
        <v>2</v>
      </c>
      <c r="G109" s="165">
        <v>3</v>
      </c>
      <c r="H109" s="168">
        <v>497.4</v>
      </c>
      <c r="I109" s="163">
        <v>323</v>
      </c>
      <c r="J109" s="163">
        <v>323</v>
      </c>
      <c r="K109" s="163">
        <v>12</v>
      </c>
      <c r="L109" s="194">
        <v>24866.477999999999</v>
      </c>
      <c r="M109" s="168">
        <v>0</v>
      </c>
      <c r="N109" s="168">
        <v>0</v>
      </c>
      <c r="O109" s="195">
        <v>24866.477999999999</v>
      </c>
      <c r="P109" s="163">
        <v>2021</v>
      </c>
    </row>
    <row r="110" spans="1:16" s="9" customFormat="1" x14ac:dyDescent="0.2">
      <c r="A110" s="163">
        <f t="shared" si="5"/>
        <v>6</v>
      </c>
      <c r="B110" s="166" t="s">
        <v>1937</v>
      </c>
      <c r="C110" s="165" t="s">
        <v>541</v>
      </c>
      <c r="D110" s="163" t="s">
        <v>1857</v>
      </c>
      <c r="E110" s="166" t="s">
        <v>79</v>
      </c>
      <c r="F110" s="163">
        <v>2</v>
      </c>
      <c r="G110" s="165">
        <v>2</v>
      </c>
      <c r="H110" s="168">
        <v>422.5</v>
      </c>
      <c r="I110" s="163">
        <v>382.4</v>
      </c>
      <c r="J110" s="163">
        <v>382.4</v>
      </c>
      <c r="K110" s="163">
        <v>8</v>
      </c>
      <c r="L110" s="194">
        <v>29439.446400000001</v>
      </c>
      <c r="M110" s="168">
        <v>0</v>
      </c>
      <c r="N110" s="168">
        <v>0</v>
      </c>
      <c r="O110" s="195">
        <v>29439.446400000001</v>
      </c>
      <c r="P110" s="163">
        <v>2021</v>
      </c>
    </row>
    <row r="111" spans="1:16" s="9" customFormat="1" x14ac:dyDescent="0.2">
      <c r="A111" s="163">
        <f t="shared" si="5"/>
        <v>7</v>
      </c>
      <c r="B111" s="166" t="s">
        <v>1938</v>
      </c>
      <c r="C111" s="165" t="s">
        <v>1843</v>
      </c>
      <c r="D111" s="163" t="s">
        <v>1904</v>
      </c>
      <c r="E111" s="166" t="s">
        <v>79</v>
      </c>
      <c r="F111" s="163">
        <v>2</v>
      </c>
      <c r="G111" s="165">
        <v>1</v>
      </c>
      <c r="H111" s="168">
        <v>351.8</v>
      </c>
      <c r="I111" s="163">
        <v>325.10000000000002</v>
      </c>
      <c r="J111" s="163">
        <v>325.10000000000002</v>
      </c>
      <c r="K111" s="163">
        <v>8</v>
      </c>
      <c r="L111" s="194">
        <v>25028.1486</v>
      </c>
      <c r="M111" s="168">
        <v>0</v>
      </c>
      <c r="N111" s="168">
        <v>0</v>
      </c>
      <c r="O111" s="195">
        <v>25028.1486</v>
      </c>
      <c r="P111" s="163">
        <v>2021</v>
      </c>
    </row>
    <row r="112" spans="1:16" s="9" customFormat="1" x14ac:dyDescent="0.2">
      <c r="A112" s="163">
        <f t="shared" si="5"/>
        <v>8</v>
      </c>
      <c r="B112" s="166" t="s">
        <v>1939</v>
      </c>
      <c r="C112" s="165" t="s">
        <v>466</v>
      </c>
      <c r="D112" s="163" t="s">
        <v>1857</v>
      </c>
      <c r="E112" s="166" t="s">
        <v>692</v>
      </c>
      <c r="F112" s="163">
        <v>2</v>
      </c>
      <c r="G112" s="165">
        <v>1</v>
      </c>
      <c r="H112" s="168">
        <v>351.6</v>
      </c>
      <c r="I112" s="163">
        <v>330.1</v>
      </c>
      <c r="J112" s="163">
        <v>330.1</v>
      </c>
      <c r="K112" s="163">
        <v>8</v>
      </c>
      <c r="L112" s="194">
        <v>25413.078600000001</v>
      </c>
      <c r="M112" s="168">
        <v>0</v>
      </c>
      <c r="N112" s="168">
        <v>0</v>
      </c>
      <c r="O112" s="195">
        <v>25413.078600000001</v>
      </c>
      <c r="P112" s="163">
        <v>2021</v>
      </c>
    </row>
    <row r="113" spans="1:16" s="9" customFormat="1" x14ac:dyDescent="0.2">
      <c r="A113" s="163">
        <f t="shared" si="5"/>
        <v>9</v>
      </c>
      <c r="B113" s="166" t="s">
        <v>1940</v>
      </c>
      <c r="C113" s="165" t="s">
        <v>1941</v>
      </c>
      <c r="D113" s="163" t="s">
        <v>1873</v>
      </c>
      <c r="E113" s="166" t="s">
        <v>79</v>
      </c>
      <c r="F113" s="163">
        <v>2</v>
      </c>
      <c r="G113" s="165">
        <v>3</v>
      </c>
      <c r="H113" s="168">
        <v>548.1</v>
      </c>
      <c r="I113" s="163">
        <v>504.1</v>
      </c>
      <c r="J113" s="163">
        <v>498.8</v>
      </c>
      <c r="K113" s="163">
        <v>12</v>
      </c>
      <c r="L113" s="194">
        <v>38808.642599999999</v>
      </c>
      <c r="M113" s="168">
        <v>0</v>
      </c>
      <c r="N113" s="168">
        <v>0</v>
      </c>
      <c r="O113" s="195">
        <v>38808.642599999999</v>
      </c>
      <c r="P113" s="163">
        <v>2021</v>
      </c>
    </row>
    <row r="114" spans="1:16" s="9" customFormat="1" x14ac:dyDescent="0.2">
      <c r="A114" s="163">
        <f t="shared" si="5"/>
        <v>10</v>
      </c>
      <c r="B114" s="166" t="s">
        <v>1942</v>
      </c>
      <c r="C114" s="165" t="s">
        <v>1878</v>
      </c>
      <c r="D114" s="163" t="s">
        <v>1873</v>
      </c>
      <c r="E114" s="166" t="s">
        <v>79</v>
      </c>
      <c r="F114" s="163">
        <v>2</v>
      </c>
      <c r="G114" s="165">
        <v>3</v>
      </c>
      <c r="H114" s="168">
        <v>544.23</v>
      </c>
      <c r="I114" s="163">
        <v>500.9</v>
      </c>
      <c r="J114" s="163">
        <v>500.9</v>
      </c>
      <c r="K114" s="163">
        <v>12</v>
      </c>
      <c r="L114" s="194">
        <v>38562.287400000001</v>
      </c>
      <c r="M114" s="168">
        <v>0</v>
      </c>
      <c r="N114" s="168">
        <v>0</v>
      </c>
      <c r="O114" s="195">
        <v>38562.287400000001</v>
      </c>
      <c r="P114" s="163">
        <v>2021</v>
      </c>
    </row>
    <row r="115" spans="1:16" ht="12.75" customHeight="1" x14ac:dyDescent="0.15">
      <c r="A115" s="269" t="s">
        <v>609</v>
      </c>
      <c r="B115" s="269"/>
      <c r="C115" s="173">
        <v>10</v>
      </c>
      <c r="D115" s="174"/>
      <c r="E115" s="172"/>
      <c r="F115" s="174"/>
      <c r="G115" s="173"/>
      <c r="H115" s="175">
        <f>SUM(H105:H114)</f>
        <v>4731.130000000001</v>
      </c>
      <c r="I115" s="175">
        <f>SUM(I105:I114)</f>
        <v>3669.2999999999997</v>
      </c>
      <c r="J115" s="175">
        <f>SUM(J105:J114)</f>
        <v>3663.3</v>
      </c>
      <c r="K115" s="175">
        <f>SUM(K105:K114)</f>
        <v>104</v>
      </c>
      <c r="L115" s="175">
        <f>SUM(L105:L114)</f>
        <v>282484.72980000003</v>
      </c>
      <c r="M115" s="175"/>
      <c r="N115" s="175"/>
      <c r="O115" s="175">
        <f>SUM(O105:O114)</f>
        <v>282484.72980000003</v>
      </c>
      <c r="P115" s="176"/>
    </row>
    <row r="116" spans="1:16" ht="12.75" customHeight="1" x14ac:dyDescent="0.15">
      <c r="A116" s="268" t="s">
        <v>610</v>
      </c>
      <c r="B116" s="268"/>
      <c r="C116" s="197"/>
      <c r="D116" s="179"/>
      <c r="E116" s="177"/>
      <c r="F116" s="179"/>
      <c r="G116" s="178"/>
      <c r="H116" s="179"/>
      <c r="I116" s="179"/>
      <c r="J116" s="179"/>
      <c r="K116" s="179"/>
      <c r="L116" s="180"/>
      <c r="M116" s="180"/>
      <c r="N116" s="180"/>
      <c r="O116" s="181"/>
      <c r="P116" s="182"/>
    </row>
    <row r="117" spans="1:16" x14ac:dyDescent="0.15">
      <c r="A117" s="225"/>
      <c r="B117" s="225" t="s">
        <v>611</v>
      </c>
      <c r="C117" s="226"/>
      <c r="D117" s="227"/>
      <c r="E117" s="225"/>
      <c r="F117" s="227"/>
      <c r="G117" s="228"/>
      <c r="H117" s="227"/>
      <c r="I117" s="229"/>
      <c r="J117" s="229"/>
      <c r="K117" s="227"/>
      <c r="L117" s="230"/>
      <c r="M117" s="230"/>
      <c r="N117" s="230"/>
      <c r="O117" s="231"/>
      <c r="P117" s="163"/>
    </row>
    <row r="118" spans="1:16" s="9" customFormat="1" x14ac:dyDescent="0.2">
      <c r="A118" s="205">
        <v>1</v>
      </c>
      <c r="B118" s="166" t="s">
        <v>1943</v>
      </c>
      <c r="C118" s="232" t="s">
        <v>541</v>
      </c>
      <c r="D118" s="205" t="s">
        <v>1882</v>
      </c>
      <c r="E118" s="166" t="s">
        <v>1672</v>
      </c>
      <c r="F118" s="205">
        <v>2</v>
      </c>
      <c r="G118" s="207">
        <v>1</v>
      </c>
      <c r="H118" s="163">
        <v>339.8</v>
      </c>
      <c r="I118" s="205">
        <v>326.2</v>
      </c>
      <c r="J118" s="205">
        <v>326.2</v>
      </c>
      <c r="K118" s="205">
        <v>8</v>
      </c>
      <c r="L118" s="209">
        <v>25112.833200000001</v>
      </c>
      <c r="M118" s="209"/>
      <c r="N118" s="209"/>
      <c r="O118" s="233">
        <v>25112.833200000001</v>
      </c>
      <c r="P118" s="163">
        <v>2021</v>
      </c>
    </row>
    <row r="119" spans="1:16" s="9" customFormat="1" x14ac:dyDescent="0.2">
      <c r="A119" s="205">
        <v>2</v>
      </c>
      <c r="B119" s="166" t="s">
        <v>1944</v>
      </c>
      <c r="C119" s="232" t="s">
        <v>351</v>
      </c>
      <c r="D119" s="205" t="s">
        <v>1857</v>
      </c>
      <c r="E119" s="166" t="s">
        <v>1672</v>
      </c>
      <c r="F119" s="205">
        <v>2</v>
      </c>
      <c r="G119" s="207">
        <v>1</v>
      </c>
      <c r="H119" s="163">
        <v>359.7</v>
      </c>
      <c r="I119" s="205">
        <v>327</v>
      </c>
      <c r="J119" s="205">
        <v>322.5</v>
      </c>
      <c r="K119" s="205">
        <v>8</v>
      </c>
      <c r="L119" s="209">
        <v>25174.421999999999</v>
      </c>
      <c r="M119" s="209"/>
      <c r="N119" s="209"/>
      <c r="O119" s="233">
        <v>25174.421999999999</v>
      </c>
      <c r="P119" s="163">
        <v>2021</v>
      </c>
    </row>
    <row r="120" spans="1:16" s="9" customFormat="1" x14ac:dyDescent="0.2">
      <c r="A120" s="205">
        <v>3</v>
      </c>
      <c r="B120" s="166" t="s">
        <v>1945</v>
      </c>
      <c r="C120" s="232" t="s">
        <v>188</v>
      </c>
      <c r="D120" s="205" t="s">
        <v>1873</v>
      </c>
      <c r="E120" s="166" t="s">
        <v>692</v>
      </c>
      <c r="F120" s="205">
        <v>2</v>
      </c>
      <c r="G120" s="207">
        <v>1</v>
      </c>
      <c r="H120" s="163">
        <v>332.1</v>
      </c>
      <c r="I120" s="205">
        <v>332.1</v>
      </c>
      <c r="J120" s="205">
        <v>332.1</v>
      </c>
      <c r="K120" s="205">
        <v>8</v>
      </c>
      <c r="L120" s="209">
        <v>25567.050599999999</v>
      </c>
      <c r="M120" s="209"/>
      <c r="N120" s="209"/>
      <c r="O120" s="233">
        <v>25567.050599999999</v>
      </c>
      <c r="P120" s="163">
        <v>2021</v>
      </c>
    </row>
    <row r="121" spans="1:16" s="9" customFormat="1" x14ac:dyDescent="0.2">
      <c r="A121" s="205">
        <v>4</v>
      </c>
      <c r="B121" s="166" t="s">
        <v>1946</v>
      </c>
      <c r="C121" s="207" t="s">
        <v>351</v>
      </c>
      <c r="D121" s="205" t="s">
        <v>1873</v>
      </c>
      <c r="E121" s="166" t="s">
        <v>692</v>
      </c>
      <c r="F121" s="205">
        <v>2</v>
      </c>
      <c r="G121" s="207">
        <v>1</v>
      </c>
      <c r="H121" s="168">
        <v>331</v>
      </c>
      <c r="I121" s="163">
        <v>273</v>
      </c>
      <c r="J121" s="163">
        <v>272.5</v>
      </c>
      <c r="K121" s="205">
        <v>8</v>
      </c>
      <c r="L121" s="209">
        <v>21017.178</v>
      </c>
      <c r="M121" s="209"/>
      <c r="N121" s="209"/>
      <c r="O121" s="233">
        <v>21017.178</v>
      </c>
      <c r="P121" s="163">
        <v>2021</v>
      </c>
    </row>
    <row r="122" spans="1:16" ht="12.75" customHeight="1" x14ac:dyDescent="0.15">
      <c r="A122" s="269" t="s">
        <v>666</v>
      </c>
      <c r="B122" s="269"/>
      <c r="C122" s="173">
        <v>4</v>
      </c>
      <c r="D122" s="174"/>
      <c r="E122" s="172"/>
      <c r="F122" s="174"/>
      <c r="G122" s="173"/>
      <c r="H122" s="175">
        <f t="shared" ref="H122:O122" si="6">SUM(H118:H121)</f>
        <v>1362.6</v>
      </c>
      <c r="I122" s="175">
        <f t="shared" si="6"/>
        <v>1258.3000000000002</v>
      </c>
      <c r="J122" s="175">
        <f t="shared" si="6"/>
        <v>1253.3000000000002</v>
      </c>
      <c r="K122" s="175">
        <f t="shared" si="6"/>
        <v>32</v>
      </c>
      <c r="L122" s="175">
        <f t="shared" si="6"/>
        <v>96871.483800000002</v>
      </c>
      <c r="M122" s="175">
        <f t="shared" si="6"/>
        <v>0</v>
      </c>
      <c r="N122" s="175">
        <f t="shared" si="6"/>
        <v>0</v>
      </c>
      <c r="O122" s="175">
        <f t="shared" si="6"/>
        <v>96871.483800000002</v>
      </c>
      <c r="P122" s="176"/>
    </row>
    <row r="123" spans="1:16" ht="12.75" customHeight="1" x14ac:dyDescent="0.15">
      <c r="A123" s="268" t="s">
        <v>667</v>
      </c>
      <c r="B123" s="268"/>
      <c r="C123" s="178"/>
      <c r="D123" s="179"/>
      <c r="E123" s="177"/>
      <c r="F123" s="179"/>
      <c r="G123" s="178"/>
      <c r="H123" s="179"/>
      <c r="I123" s="179"/>
      <c r="J123" s="179"/>
      <c r="K123" s="179"/>
      <c r="L123" s="180"/>
      <c r="M123" s="180"/>
      <c r="N123" s="180"/>
      <c r="O123" s="181"/>
      <c r="P123" s="182"/>
    </row>
    <row r="124" spans="1:16" x14ac:dyDescent="0.15">
      <c r="A124" s="225"/>
      <c r="B124" s="225" t="s">
        <v>963</v>
      </c>
      <c r="C124" s="226"/>
      <c r="D124" s="227"/>
      <c r="E124" s="225"/>
      <c r="F124" s="227"/>
      <c r="G124" s="228"/>
      <c r="H124" s="227"/>
      <c r="I124" s="229"/>
      <c r="J124" s="229"/>
      <c r="K124" s="227"/>
      <c r="L124" s="230"/>
      <c r="M124" s="230"/>
      <c r="N124" s="230"/>
      <c r="O124" s="231"/>
      <c r="P124" s="163"/>
    </row>
    <row r="125" spans="1:16" s="9" customFormat="1" x14ac:dyDescent="0.2">
      <c r="A125" s="205">
        <v>1</v>
      </c>
      <c r="B125" s="166" t="s">
        <v>1947</v>
      </c>
      <c r="C125" s="232" t="s">
        <v>779</v>
      </c>
      <c r="D125" s="205" t="s">
        <v>1913</v>
      </c>
      <c r="E125" s="166" t="s">
        <v>54</v>
      </c>
      <c r="F125" s="205">
        <v>1</v>
      </c>
      <c r="G125" s="207">
        <v>2</v>
      </c>
      <c r="H125" s="163">
        <v>295</v>
      </c>
      <c r="I125" s="205">
        <v>266.8</v>
      </c>
      <c r="J125" s="205">
        <v>217.5</v>
      </c>
      <c r="K125" s="205">
        <v>6</v>
      </c>
      <c r="L125" s="209">
        <v>20539.864799999999</v>
      </c>
      <c r="M125" s="209">
        <v>0</v>
      </c>
      <c r="N125" s="209">
        <v>0</v>
      </c>
      <c r="O125" s="233">
        <v>20539.864799999999</v>
      </c>
      <c r="P125" s="163">
        <v>2021</v>
      </c>
    </row>
    <row r="126" spans="1:16" s="9" customFormat="1" x14ac:dyDescent="0.2">
      <c r="A126" s="205">
        <v>2</v>
      </c>
      <c r="B126" s="166" t="s">
        <v>1948</v>
      </c>
      <c r="C126" s="232" t="s">
        <v>153</v>
      </c>
      <c r="D126" s="205" t="s">
        <v>1857</v>
      </c>
      <c r="E126" s="166" t="s">
        <v>54</v>
      </c>
      <c r="F126" s="205">
        <v>1</v>
      </c>
      <c r="G126" s="207">
        <v>2</v>
      </c>
      <c r="H126" s="163">
        <v>337</v>
      </c>
      <c r="I126" s="205">
        <v>297.7</v>
      </c>
      <c r="J126" s="205">
        <v>223.7</v>
      </c>
      <c r="K126" s="205">
        <v>6</v>
      </c>
      <c r="L126" s="209">
        <v>22918.732199999999</v>
      </c>
      <c r="M126" s="209">
        <v>0</v>
      </c>
      <c r="N126" s="209">
        <v>0</v>
      </c>
      <c r="O126" s="233">
        <v>22918.732199999999</v>
      </c>
      <c r="P126" s="163">
        <v>2021</v>
      </c>
    </row>
    <row r="127" spans="1:16" s="9" customFormat="1" x14ac:dyDescent="0.2">
      <c r="A127" s="205">
        <v>3</v>
      </c>
      <c r="B127" s="166" t="s">
        <v>1949</v>
      </c>
      <c r="C127" s="232" t="s">
        <v>255</v>
      </c>
      <c r="D127" s="205" t="s">
        <v>1882</v>
      </c>
      <c r="E127" s="166" t="s">
        <v>54</v>
      </c>
      <c r="F127" s="205">
        <v>1</v>
      </c>
      <c r="G127" s="207">
        <v>2</v>
      </c>
      <c r="H127" s="163">
        <v>230</v>
      </c>
      <c r="I127" s="205">
        <v>202.8</v>
      </c>
      <c r="J127" s="205">
        <v>166.5</v>
      </c>
      <c r="K127" s="205">
        <v>4</v>
      </c>
      <c r="L127" s="209">
        <v>15612.7608</v>
      </c>
      <c r="M127" s="209">
        <v>0</v>
      </c>
      <c r="N127" s="209">
        <v>0</v>
      </c>
      <c r="O127" s="233">
        <v>15612.7608</v>
      </c>
      <c r="P127" s="163">
        <v>2021</v>
      </c>
    </row>
    <row r="128" spans="1:16" s="9" customFormat="1" x14ac:dyDescent="0.2">
      <c r="A128" s="205">
        <v>4</v>
      </c>
      <c r="B128" s="166" t="s">
        <v>1950</v>
      </c>
      <c r="C128" s="232" t="s">
        <v>255</v>
      </c>
      <c r="D128" s="205" t="s">
        <v>1913</v>
      </c>
      <c r="E128" s="166" t="s">
        <v>54</v>
      </c>
      <c r="F128" s="205">
        <v>1</v>
      </c>
      <c r="G128" s="207">
        <v>2</v>
      </c>
      <c r="H128" s="163">
        <v>230</v>
      </c>
      <c r="I128" s="205">
        <v>203.2</v>
      </c>
      <c r="J128" s="205">
        <v>164</v>
      </c>
      <c r="K128" s="205">
        <v>5</v>
      </c>
      <c r="L128" s="209">
        <v>15643.555200000001</v>
      </c>
      <c r="M128" s="209">
        <v>0</v>
      </c>
      <c r="N128" s="209">
        <v>0</v>
      </c>
      <c r="O128" s="233">
        <v>15643.555200000001</v>
      </c>
      <c r="P128" s="163">
        <v>2021</v>
      </c>
    </row>
    <row r="129" spans="1:16" s="9" customFormat="1" x14ac:dyDescent="0.2">
      <c r="A129" s="205">
        <v>5</v>
      </c>
      <c r="B129" s="166" t="s">
        <v>1951</v>
      </c>
      <c r="C129" s="232" t="s">
        <v>844</v>
      </c>
      <c r="D129" s="205" t="s">
        <v>1882</v>
      </c>
      <c r="E129" s="166" t="s">
        <v>54</v>
      </c>
      <c r="F129" s="205">
        <v>1</v>
      </c>
      <c r="G129" s="207">
        <v>2</v>
      </c>
      <c r="H129" s="163">
        <v>223</v>
      </c>
      <c r="I129" s="205">
        <v>199</v>
      </c>
      <c r="J129" s="205">
        <v>198.5</v>
      </c>
      <c r="K129" s="205">
        <v>4</v>
      </c>
      <c r="L129" s="209">
        <v>15320.214</v>
      </c>
      <c r="M129" s="209">
        <v>0</v>
      </c>
      <c r="N129" s="209">
        <v>0</v>
      </c>
      <c r="O129" s="233">
        <v>15320.214</v>
      </c>
      <c r="P129" s="163">
        <v>2021</v>
      </c>
    </row>
    <row r="130" spans="1:16" s="9" customFormat="1" x14ac:dyDescent="0.2">
      <c r="A130" s="205">
        <v>6</v>
      </c>
      <c r="B130" s="166" t="s">
        <v>1952</v>
      </c>
      <c r="C130" s="232" t="s">
        <v>1843</v>
      </c>
      <c r="D130" s="205" t="s">
        <v>1844</v>
      </c>
      <c r="E130" s="166" t="s">
        <v>54</v>
      </c>
      <c r="F130" s="205">
        <v>2</v>
      </c>
      <c r="G130" s="207">
        <v>3</v>
      </c>
      <c r="H130" s="163">
        <v>553</v>
      </c>
      <c r="I130" s="205">
        <v>493</v>
      </c>
      <c r="J130" s="205">
        <v>492.9</v>
      </c>
      <c r="K130" s="205">
        <v>12</v>
      </c>
      <c r="L130" s="209">
        <v>37954.097999999998</v>
      </c>
      <c r="M130" s="209">
        <v>0</v>
      </c>
      <c r="N130" s="209">
        <v>0</v>
      </c>
      <c r="O130" s="233">
        <v>37954.097999999998</v>
      </c>
      <c r="P130" s="163">
        <v>2021</v>
      </c>
    </row>
    <row r="131" spans="1:16" s="9" customFormat="1" x14ac:dyDescent="0.2">
      <c r="A131" s="205">
        <v>7</v>
      </c>
      <c r="B131" s="166" t="s">
        <v>1953</v>
      </c>
      <c r="C131" s="232" t="s">
        <v>1878</v>
      </c>
      <c r="D131" s="205" t="s">
        <v>1844</v>
      </c>
      <c r="E131" s="166" t="s">
        <v>692</v>
      </c>
      <c r="F131" s="205">
        <v>2</v>
      </c>
      <c r="G131" s="207">
        <v>3</v>
      </c>
      <c r="H131" s="163">
        <v>552</v>
      </c>
      <c r="I131" s="205">
        <v>490</v>
      </c>
      <c r="J131" s="205">
        <v>488.8</v>
      </c>
      <c r="K131" s="205">
        <v>12</v>
      </c>
      <c r="L131" s="209">
        <v>37723.14</v>
      </c>
      <c r="M131" s="209">
        <v>0</v>
      </c>
      <c r="N131" s="209">
        <v>0</v>
      </c>
      <c r="O131" s="233">
        <v>37723.14</v>
      </c>
      <c r="P131" s="163">
        <v>2021</v>
      </c>
    </row>
    <row r="132" spans="1:16" s="9" customFormat="1" x14ac:dyDescent="0.2">
      <c r="A132" s="205">
        <v>8</v>
      </c>
      <c r="B132" s="166" t="s">
        <v>1954</v>
      </c>
      <c r="C132" s="232" t="s">
        <v>1918</v>
      </c>
      <c r="D132" s="205" t="s">
        <v>1859</v>
      </c>
      <c r="E132" s="166" t="s">
        <v>54</v>
      </c>
      <c r="F132" s="205">
        <v>2</v>
      </c>
      <c r="G132" s="207">
        <v>1</v>
      </c>
      <c r="H132" s="163">
        <v>265.8</v>
      </c>
      <c r="I132" s="205">
        <v>265.8</v>
      </c>
      <c r="J132" s="205">
        <v>265.8</v>
      </c>
      <c r="K132" s="205">
        <v>4</v>
      </c>
      <c r="L132" s="209">
        <v>20462.878799999999</v>
      </c>
      <c r="M132" s="209">
        <v>0</v>
      </c>
      <c r="N132" s="209">
        <v>0</v>
      </c>
      <c r="O132" s="233">
        <v>20462.878799999999</v>
      </c>
      <c r="P132" s="163">
        <v>2021</v>
      </c>
    </row>
    <row r="133" spans="1:16" s="9" customFormat="1" x14ac:dyDescent="0.2">
      <c r="A133" s="205">
        <v>9</v>
      </c>
      <c r="B133" s="166" t="s">
        <v>1955</v>
      </c>
      <c r="C133" s="232"/>
      <c r="D133" s="205" t="s">
        <v>1956</v>
      </c>
      <c r="E133" s="166" t="s">
        <v>163</v>
      </c>
      <c r="F133" s="205">
        <v>2</v>
      </c>
      <c r="G133" s="207">
        <v>2</v>
      </c>
      <c r="H133" s="163">
        <v>520</v>
      </c>
      <c r="I133" s="205">
        <v>392.2</v>
      </c>
      <c r="J133" s="205">
        <v>341.6</v>
      </c>
      <c r="K133" s="205">
        <v>8</v>
      </c>
      <c r="L133" s="209">
        <v>30193.909199999998</v>
      </c>
      <c r="M133" s="209">
        <v>0</v>
      </c>
      <c r="N133" s="209">
        <v>0</v>
      </c>
      <c r="O133" s="233">
        <v>30193.909199999998</v>
      </c>
      <c r="P133" s="163">
        <v>2021</v>
      </c>
    </row>
    <row r="134" spans="1:16" s="9" customFormat="1" x14ac:dyDescent="0.2">
      <c r="A134" s="205">
        <v>10</v>
      </c>
      <c r="B134" s="166" t="s">
        <v>1957</v>
      </c>
      <c r="C134" s="232" t="s">
        <v>466</v>
      </c>
      <c r="D134" s="205" t="s">
        <v>1913</v>
      </c>
      <c r="E134" s="166" t="s">
        <v>79</v>
      </c>
      <c r="F134" s="205">
        <v>2</v>
      </c>
      <c r="G134" s="207">
        <v>2</v>
      </c>
      <c r="H134" s="163">
        <v>377.3</v>
      </c>
      <c r="I134" s="205">
        <v>377.3</v>
      </c>
      <c r="J134" s="205">
        <v>255</v>
      </c>
      <c r="K134" s="205">
        <v>8</v>
      </c>
      <c r="L134" s="209">
        <v>29046.817800000001</v>
      </c>
      <c r="M134" s="209">
        <v>0</v>
      </c>
      <c r="N134" s="209">
        <v>0</v>
      </c>
      <c r="O134" s="233">
        <v>29046.817800000001</v>
      </c>
      <c r="P134" s="163">
        <v>2021</v>
      </c>
    </row>
    <row r="135" spans="1:16" ht="12.75" customHeight="1" x14ac:dyDescent="0.15">
      <c r="A135" s="269" t="s">
        <v>707</v>
      </c>
      <c r="B135" s="269"/>
      <c r="C135" s="173">
        <v>10</v>
      </c>
      <c r="D135" s="174"/>
      <c r="E135" s="172"/>
      <c r="F135" s="174"/>
      <c r="G135" s="173"/>
      <c r="H135" s="175">
        <f t="shared" ref="H135:O135" si="7">SUM(H125:H134)</f>
        <v>3583.1000000000004</v>
      </c>
      <c r="I135" s="175">
        <f t="shared" si="7"/>
        <v>3187.8</v>
      </c>
      <c r="J135" s="175">
        <f t="shared" si="7"/>
        <v>2814.2999999999997</v>
      </c>
      <c r="K135" s="175">
        <f t="shared" si="7"/>
        <v>69</v>
      </c>
      <c r="L135" s="175">
        <f t="shared" si="7"/>
        <v>245415.97079999998</v>
      </c>
      <c r="M135" s="175">
        <f t="shared" si="7"/>
        <v>0</v>
      </c>
      <c r="N135" s="175">
        <f t="shared" si="7"/>
        <v>0</v>
      </c>
      <c r="O135" s="175">
        <f t="shared" si="7"/>
        <v>245415.97079999998</v>
      </c>
      <c r="P135" s="176">
        <v>2021</v>
      </c>
    </row>
    <row r="136" spans="1:16" ht="12.75" customHeight="1" x14ac:dyDescent="0.15">
      <c r="A136" s="268" t="s">
        <v>708</v>
      </c>
      <c r="B136" s="268"/>
      <c r="C136" s="178"/>
      <c r="D136" s="179"/>
      <c r="E136" s="177"/>
      <c r="F136" s="179"/>
      <c r="G136" s="178"/>
      <c r="H136" s="179"/>
      <c r="I136" s="179"/>
      <c r="J136" s="179"/>
      <c r="K136" s="179"/>
      <c r="L136" s="180"/>
      <c r="M136" s="180"/>
      <c r="N136" s="180"/>
      <c r="O136" s="181"/>
      <c r="P136" s="182"/>
    </row>
    <row r="137" spans="1:16" x14ac:dyDescent="0.15">
      <c r="A137" s="225"/>
      <c r="B137" s="225" t="s">
        <v>709</v>
      </c>
      <c r="C137" s="226"/>
      <c r="D137" s="227"/>
      <c r="E137" s="225"/>
      <c r="F137" s="227"/>
      <c r="G137" s="228"/>
      <c r="H137" s="227"/>
      <c r="I137" s="229"/>
      <c r="J137" s="229"/>
      <c r="K137" s="227"/>
      <c r="L137" s="230"/>
      <c r="M137" s="230"/>
      <c r="N137" s="230"/>
      <c r="O137" s="231"/>
      <c r="P137" s="163"/>
    </row>
    <row r="138" spans="1:16" x14ac:dyDescent="0.2">
      <c r="A138" s="205"/>
      <c r="B138" s="166" t="s">
        <v>1841</v>
      </c>
      <c r="C138" s="207"/>
      <c r="D138" s="205"/>
      <c r="E138" s="166"/>
      <c r="F138" s="205"/>
      <c r="G138" s="207"/>
      <c r="H138" s="168"/>
      <c r="I138" s="163"/>
      <c r="J138" s="163"/>
      <c r="K138" s="205"/>
      <c r="L138" s="209"/>
      <c r="M138" s="209"/>
      <c r="N138" s="209"/>
      <c r="O138" s="233"/>
      <c r="P138" s="163"/>
    </row>
    <row r="139" spans="1:16" ht="12.75" customHeight="1" x14ac:dyDescent="0.15">
      <c r="A139" s="269" t="s">
        <v>731</v>
      </c>
      <c r="B139" s="269"/>
      <c r="C139" s="173"/>
      <c r="D139" s="174"/>
      <c r="E139" s="172"/>
      <c r="F139" s="174"/>
      <c r="G139" s="173"/>
      <c r="H139" s="175">
        <f>SUM(H138:H138)</f>
        <v>0</v>
      </c>
      <c r="I139" s="175">
        <f>SUM(I138:I138)</f>
        <v>0</v>
      </c>
      <c r="J139" s="175">
        <f>SUM(J138:J138)</f>
        <v>0</v>
      </c>
      <c r="K139" s="175">
        <f>SUM(K138:K138)</f>
        <v>0</v>
      </c>
      <c r="L139" s="175">
        <f>SUM(L138:L138)</f>
        <v>0</v>
      </c>
      <c r="M139" s="175"/>
      <c r="N139" s="175"/>
      <c r="O139" s="175">
        <f>SUM(O138:O138)</f>
        <v>0</v>
      </c>
      <c r="P139" s="176"/>
    </row>
    <row r="140" spans="1:16" ht="12.75" customHeight="1" x14ac:dyDescent="0.15">
      <c r="A140" s="268" t="s">
        <v>732</v>
      </c>
      <c r="B140" s="268"/>
      <c r="C140" s="178"/>
      <c r="D140" s="179"/>
      <c r="E140" s="177"/>
      <c r="F140" s="179"/>
      <c r="G140" s="178"/>
      <c r="H140" s="179"/>
      <c r="I140" s="179"/>
      <c r="J140" s="179"/>
      <c r="K140" s="179"/>
      <c r="L140" s="180"/>
      <c r="M140" s="180"/>
      <c r="N140" s="180"/>
      <c r="O140" s="181"/>
      <c r="P140" s="182"/>
    </row>
    <row r="141" spans="1:16" x14ac:dyDescent="0.2">
      <c r="A141" s="163"/>
      <c r="B141" s="164" t="s">
        <v>733</v>
      </c>
      <c r="C141" s="165"/>
      <c r="D141" s="163"/>
      <c r="E141" s="166"/>
      <c r="F141" s="163"/>
      <c r="G141" s="165"/>
      <c r="H141" s="163"/>
      <c r="I141" s="163"/>
      <c r="J141" s="163"/>
      <c r="K141" s="163"/>
      <c r="L141" s="168"/>
      <c r="M141" s="168"/>
      <c r="N141" s="168"/>
      <c r="O141" s="169"/>
      <c r="P141" s="163"/>
    </row>
    <row r="142" spans="1:16" s="9" customFormat="1" x14ac:dyDescent="0.2">
      <c r="A142" s="163">
        <v>1</v>
      </c>
      <c r="B142" s="166" t="s">
        <v>1958</v>
      </c>
      <c r="C142" s="165">
        <v>1969</v>
      </c>
      <c r="D142" s="163">
        <v>2030</v>
      </c>
      <c r="E142" s="166" t="s">
        <v>54</v>
      </c>
      <c r="F142" s="163">
        <v>2</v>
      </c>
      <c r="G142" s="165">
        <v>1</v>
      </c>
      <c r="H142" s="163">
        <v>336.5</v>
      </c>
      <c r="I142" s="163">
        <v>323.5</v>
      </c>
      <c r="J142" s="163">
        <v>323.3</v>
      </c>
      <c r="K142" s="163">
        <v>8</v>
      </c>
      <c r="L142" s="194">
        <v>21760</v>
      </c>
      <c r="M142" s="168">
        <v>0</v>
      </c>
      <c r="N142" s="168">
        <v>0</v>
      </c>
      <c r="O142" s="195">
        <v>21760</v>
      </c>
      <c r="P142" s="163">
        <v>2021</v>
      </c>
    </row>
    <row r="143" spans="1:16" ht="12.75" customHeight="1" x14ac:dyDescent="0.15">
      <c r="A143" s="269" t="s">
        <v>761</v>
      </c>
      <c r="B143" s="269"/>
      <c r="C143" s="173">
        <v>1</v>
      </c>
      <c r="D143" s="174"/>
      <c r="E143" s="172"/>
      <c r="F143" s="174"/>
      <c r="G143" s="173"/>
      <c r="H143" s="175">
        <f>SUM(H142:H142)</f>
        <v>336.5</v>
      </c>
      <c r="I143" s="175">
        <f>SUM(I142:I142)</f>
        <v>323.5</v>
      </c>
      <c r="J143" s="175">
        <f>SUM(J142:J142)</f>
        <v>323.3</v>
      </c>
      <c r="K143" s="175">
        <f>SUM(K142:K142)</f>
        <v>8</v>
      </c>
      <c r="L143" s="175">
        <f>SUM(L142:L142)</f>
        <v>21760</v>
      </c>
      <c r="M143" s="175"/>
      <c r="N143" s="175"/>
      <c r="O143" s="175">
        <f>SUM(O142:O142)</f>
        <v>21760</v>
      </c>
      <c r="P143" s="176"/>
    </row>
    <row r="144" spans="1:16" ht="12.75" customHeight="1" x14ac:dyDescent="0.15">
      <c r="A144" s="268" t="s">
        <v>762</v>
      </c>
      <c r="B144" s="268"/>
      <c r="C144" s="197"/>
      <c r="D144" s="179"/>
      <c r="E144" s="177"/>
      <c r="F144" s="179"/>
      <c r="G144" s="178"/>
      <c r="H144" s="179"/>
      <c r="I144" s="179"/>
      <c r="J144" s="179"/>
      <c r="K144" s="179"/>
      <c r="L144" s="180"/>
      <c r="M144" s="180"/>
      <c r="N144" s="180"/>
      <c r="O144" s="181"/>
      <c r="P144" s="182"/>
    </row>
    <row r="145" spans="1:16" x14ac:dyDescent="0.2">
      <c r="A145" s="163"/>
      <c r="B145" s="164" t="s">
        <v>763</v>
      </c>
      <c r="C145" s="165"/>
      <c r="D145" s="163"/>
      <c r="E145" s="166"/>
      <c r="F145" s="163"/>
      <c r="G145" s="165"/>
      <c r="H145" s="163"/>
      <c r="I145" s="163"/>
      <c r="J145" s="163"/>
      <c r="K145" s="163"/>
      <c r="L145" s="168"/>
      <c r="M145" s="168"/>
      <c r="N145" s="168"/>
      <c r="O145" s="169"/>
      <c r="P145" s="163"/>
    </row>
    <row r="146" spans="1:16" s="9" customFormat="1" x14ac:dyDescent="0.2">
      <c r="A146" s="163">
        <v>1</v>
      </c>
      <c r="B146" s="166" t="s">
        <v>1959</v>
      </c>
      <c r="C146" s="165">
        <v>1962</v>
      </c>
      <c r="D146" s="163">
        <v>2033</v>
      </c>
      <c r="E146" s="166" t="s">
        <v>54</v>
      </c>
      <c r="F146" s="163">
        <v>2</v>
      </c>
      <c r="G146" s="165">
        <v>2</v>
      </c>
      <c r="H146" s="168">
        <v>681.9</v>
      </c>
      <c r="I146" s="168">
        <v>641.9</v>
      </c>
      <c r="J146" s="168">
        <v>641.9</v>
      </c>
      <c r="K146" s="163">
        <v>18</v>
      </c>
      <c r="L146" s="194">
        <v>49417.313399999999</v>
      </c>
      <c r="M146" s="168">
        <v>0</v>
      </c>
      <c r="N146" s="168">
        <v>0</v>
      </c>
      <c r="O146" s="195">
        <v>49417.313399999999</v>
      </c>
      <c r="P146" s="163">
        <v>2021</v>
      </c>
    </row>
    <row r="147" spans="1:16" s="9" customFormat="1" x14ac:dyDescent="0.2">
      <c r="A147" s="163">
        <f t="shared" ref="A147:A156" si="8">A146+1</f>
        <v>2</v>
      </c>
      <c r="B147" s="166" t="s">
        <v>1960</v>
      </c>
      <c r="C147" s="165">
        <v>1962</v>
      </c>
      <c r="D147" s="163">
        <v>2027</v>
      </c>
      <c r="E147" s="166" t="s">
        <v>54</v>
      </c>
      <c r="F147" s="163">
        <v>2</v>
      </c>
      <c r="G147" s="165">
        <v>2</v>
      </c>
      <c r="H147" s="168">
        <v>343</v>
      </c>
      <c r="I147" s="168">
        <v>323</v>
      </c>
      <c r="J147" s="168">
        <v>322.97000000000003</v>
      </c>
      <c r="K147" s="163">
        <v>8</v>
      </c>
      <c r="L147" s="194">
        <v>24866.477999999999</v>
      </c>
      <c r="M147" s="168">
        <v>0</v>
      </c>
      <c r="N147" s="168">
        <v>0</v>
      </c>
      <c r="O147" s="195">
        <v>24866.477999999999</v>
      </c>
      <c r="P147" s="163">
        <v>2021</v>
      </c>
    </row>
    <row r="148" spans="1:16" s="9" customFormat="1" x14ac:dyDescent="0.2">
      <c r="A148" s="163">
        <f t="shared" si="8"/>
        <v>3</v>
      </c>
      <c r="B148" s="166" t="s">
        <v>1961</v>
      </c>
      <c r="C148" s="165">
        <v>1937</v>
      </c>
      <c r="D148" s="163">
        <v>2033</v>
      </c>
      <c r="E148" s="166" t="s">
        <v>54</v>
      </c>
      <c r="F148" s="163">
        <v>2</v>
      </c>
      <c r="G148" s="165">
        <v>1</v>
      </c>
      <c r="H148" s="168">
        <v>363</v>
      </c>
      <c r="I148" s="168">
        <v>343</v>
      </c>
      <c r="J148" s="168">
        <v>336.3</v>
      </c>
      <c r="K148" s="163">
        <v>7</v>
      </c>
      <c r="L148" s="194">
        <v>26406.198</v>
      </c>
      <c r="M148" s="168">
        <v>0</v>
      </c>
      <c r="N148" s="168">
        <v>0</v>
      </c>
      <c r="O148" s="195">
        <v>26406.198</v>
      </c>
      <c r="P148" s="163">
        <v>2021</v>
      </c>
    </row>
    <row r="149" spans="1:16" s="9" customFormat="1" x14ac:dyDescent="0.2">
      <c r="A149" s="163">
        <f t="shared" si="8"/>
        <v>4</v>
      </c>
      <c r="B149" s="166" t="s">
        <v>1962</v>
      </c>
      <c r="C149" s="165">
        <v>1937</v>
      </c>
      <c r="D149" s="163">
        <v>2033</v>
      </c>
      <c r="E149" s="166" t="s">
        <v>54</v>
      </c>
      <c r="F149" s="163">
        <v>2</v>
      </c>
      <c r="G149" s="165">
        <v>1</v>
      </c>
      <c r="H149" s="168">
        <v>600.48</v>
      </c>
      <c r="I149" s="168">
        <v>551</v>
      </c>
      <c r="J149" s="168">
        <v>551</v>
      </c>
      <c r="K149" s="163">
        <v>7</v>
      </c>
      <c r="L149" s="194">
        <v>42419.286</v>
      </c>
      <c r="M149" s="168">
        <v>0</v>
      </c>
      <c r="N149" s="168">
        <v>0</v>
      </c>
      <c r="O149" s="195">
        <v>42419.286</v>
      </c>
      <c r="P149" s="163">
        <v>2021</v>
      </c>
    </row>
    <row r="150" spans="1:16" s="9" customFormat="1" x14ac:dyDescent="0.2">
      <c r="A150" s="163">
        <f t="shared" si="8"/>
        <v>5</v>
      </c>
      <c r="B150" s="166" t="s">
        <v>1963</v>
      </c>
      <c r="C150" s="165">
        <v>1961</v>
      </c>
      <c r="D150" s="163">
        <v>2033</v>
      </c>
      <c r="E150" s="166" t="s">
        <v>54</v>
      </c>
      <c r="F150" s="163">
        <v>2</v>
      </c>
      <c r="G150" s="165">
        <v>2</v>
      </c>
      <c r="H150" s="168">
        <v>554.4</v>
      </c>
      <c r="I150" s="168">
        <v>524.4</v>
      </c>
      <c r="J150" s="168">
        <v>524.4</v>
      </c>
      <c r="K150" s="163">
        <v>8</v>
      </c>
      <c r="L150" s="194">
        <v>40371.458400000003</v>
      </c>
      <c r="M150" s="168">
        <v>0</v>
      </c>
      <c r="N150" s="168">
        <v>0</v>
      </c>
      <c r="O150" s="195">
        <v>40371.458400000003</v>
      </c>
      <c r="P150" s="163">
        <v>2021</v>
      </c>
    </row>
    <row r="151" spans="1:16" s="9" customFormat="1" x14ac:dyDescent="0.2">
      <c r="A151" s="163">
        <f t="shared" si="8"/>
        <v>6</v>
      </c>
      <c r="B151" s="166" t="s">
        <v>1964</v>
      </c>
      <c r="C151" s="165">
        <v>1961</v>
      </c>
      <c r="D151" s="163">
        <v>2028</v>
      </c>
      <c r="E151" s="166" t="s">
        <v>54</v>
      </c>
      <c r="F151" s="163">
        <v>2</v>
      </c>
      <c r="G151" s="165">
        <v>2</v>
      </c>
      <c r="H151" s="168">
        <v>555</v>
      </c>
      <c r="I151" s="168">
        <v>525</v>
      </c>
      <c r="J151" s="168">
        <v>525</v>
      </c>
      <c r="K151" s="163">
        <v>12</v>
      </c>
      <c r="L151" s="194">
        <v>40417.65</v>
      </c>
      <c r="M151" s="168">
        <v>0</v>
      </c>
      <c r="N151" s="168">
        <v>0</v>
      </c>
      <c r="O151" s="195">
        <v>40417.65</v>
      </c>
      <c r="P151" s="163">
        <v>2021</v>
      </c>
    </row>
    <row r="152" spans="1:16" s="9" customFormat="1" x14ac:dyDescent="0.2">
      <c r="A152" s="163">
        <f t="shared" si="8"/>
        <v>7</v>
      </c>
      <c r="B152" s="166" t="s">
        <v>1965</v>
      </c>
      <c r="C152" s="165">
        <v>1953</v>
      </c>
      <c r="D152" s="163">
        <v>2027</v>
      </c>
      <c r="E152" s="166" t="s">
        <v>54</v>
      </c>
      <c r="F152" s="163">
        <v>2</v>
      </c>
      <c r="G152" s="165">
        <v>1</v>
      </c>
      <c r="H152" s="168">
        <v>432</v>
      </c>
      <c r="I152" s="168">
        <v>402</v>
      </c>
      <c r="J152" s="168">
        <v>401.8</v>
      </c>
      <c r="K152" s="163">
        <v>8</v>
      </c>
      <c r="L152" s="194">
        <v>30948.371999999999</v>
      </c>
      <c r="M152" s="168">
        <v>0</v>
      </c>
      <c r="N152" s="168">
        <v>0</v>
      </c>
      <c r="O152" s="195">
        <v>30948.371999999999</v>
      </c>
      <c r="P152" s="163">
        <v>2021</v>
      </c>
    </row>
    <row r="153" spans="1:16" s="9" customFormat="1" x14ac:dyDescent="0.2">
      <c r="A153" s="163">
        <f t="shared" si="8"/>
        <v>8</v>
      </c>
      <c r="B153" s="166" t="s">
        <v>1966</v>
      </c>
      <c r="C153" s="165">
        <v>1938</v>
      </c>
      <c r="D153" s="163">
        <v>2027</v>
      </c>
      <c r="E153" s="166" t="s">
        <v>54</v>
      </c>
      <c r="F153" s="163">
        <v>2</v>
      </c>
      <c r="G153" s="165">
        <v>1</v>
      </c>
      <c r="H153" s="168">
        <v>551.6</v>
      </c>
      <c r="I153" s="168">
        <v>531.70000000000005</v>
      </c>
      <c r="J153" s="168">
        <v>531.70000000000005</v>
      </c>
      <c r="K153" s="163">
        <v>8</v>
      </c>
      <c r="L153" s="194">
        <v>40933.456200000001</v>
      </c>
      <c r="M153" s="168">
        <v>0</v>
      </c>
      <c r="N153" s="168">
        <v>0</v>
      </c>
      <c r="O153" s="195">
        <v>40933.456200000001</v>
      </c>
      <c r="P153" s="163">
        <v>2021</v>
      </c>
    </row>
    <row r="154" spans="1:16" s="9" customFormat="1" x14ac:dyDescent="0.2">
      <c r="A154" s="163">
        <f t="shared" si="8"/>
        <v>9</v>
      </c>
      <c r="B154" s="166" t="s">
        <v>1967</v>
      </c>
      <c r="C154" s="165">
        <v>1939</v>
      </c>
      <c r="D154" s="163">
        <v>2027</v>
      </c>
      <c r="E154" s="166" t="s">
        <v>54</v>
      </c>
      <c r="F154" s="163">
        <v>2</v>
      </c>
      <c r="G154" s="165">
        <v>1</v>
      </c>
      <c r="H154" s="168">
        <v>366.4</v>
      </c>
      <c r="I154" s="168">
        <v>336.4</v>
      </c>
      <c r="J154" s="168">
        <v>336.4</v>
      </c>
      <c r="K154" s="163">
        <v>8</v>
      </c>
      <c r="L154" s="194">
        <v>25898.090400000001</v>
      </c>
      <c r="M154" s="168">
        <v>0</v>
      </c>
      <c r="N154" s="168">
        <v>0</v>
      </c>
      <c r="O154" s="195">
        <v>25898.090400000001</v>
      </c>
      <c r="P154" s="163">
        <v>2021</v>
      </c>
    </row>
    <row r="155" spans="1:16" s="9" customFormat="1" x14ac:dyDescent="0.2">
      <c r="A155" s="163">
        <f t="shared" si="8"/>
        <v>10</v>
      </c>
      <c r="B155" s="166" t="s">
        <v>1968</v>
      </c>
      <c r="C155" s="165">
        <v>1963</v>
      </c>
      <c r="D155" s="163">
        <v>2027</v>
      </c>
      <c r="E155" s="166" t="s">
        <v>54</v>
      </c>
      <c r="F155" s="163">
        <v>2</v>
      </c>
      <c r="G155" s="165">
        <v>1</v>
      </c>
      <c r="H155" s="168">
        <v>355</v>
      </c>
      <c r="I155" s="168">
        <v>335</v>
      </c>
      <c r="J155" s="168">
        <v>314</v>
      </c>
      <c r="K155" s="163">
        <v>8</v>
      </c>
      <c r="L155" s="194">
        <v>25790.31</v>
      </c>
      <c r="M155" s="168">
        <v>0</v>
      </c>
      <c r="N155" s="168">
        <v>0</v>
      </c>
      <c r="O155" s="195">
        <v>25790.31</v>
      </c>
      <c r="P155" s="163">
        <v>2021</v>
      </c>
    </row>
    <row r="156" spans="1:16" s="9" customFormat="1" x14ac:dyDescent="0.2">
      <c r="A156" s="163">
        <f t="shared" si="8"/>
        <v>11</v>
      </c>
      <c r="B156" s="166" t="s">
        <v>1969</v>
      </c>
      <c r="C156" s="165">
        <v>1954</v>
      </c>
      <c r="D156" s="163">
        <v>2027</v>
      </c>
      <c r="E156" s="166" t="s">
        <v>54</v>
      </c>
      <c r="F156" s="163">
        <v>2</v>
      </c>
      <c r="G156" s="165">
        <v>1</v>
      </c>
      <c r="H156" s="168">
        <v>432</v>
      </c>
      <c r="I156" s="168">
        <v>412</v>
      </c>
      <c r="J156" s="168">
        <v>411.6</v>
      </c>
      <c r="K156" s="163">
        <v>8</v>
      </c>
      <c r="L156" s="194">
        <v>31718.232</v>
      </c>
      <c r="M156" s="168">
        <v>0</v>
      </c>
      <c r="N156" s="168">
        <v>0</v>
      </c>
      <c r="O156" s="195">
        <v>31718.232</v>
      </c>
      <c r="P156" s="163">
        <v>2021</v>
      </c>
    </row>
    <row r="157" spans="1:16" ht="12.75" customHeight="1" x14ac:dyDescent="0.15">
      <c r="A157" s="269" t="s">
        <v>849</v>
      </c>
      <c r="B157" s="269"/>
      <c r="C157" s="173">
        <v>11</v>
      </c>
      <c r="D157" s="174"/>
      <c r="E157" s="172"/>
      <c r="F157" s="174"/>
      <c r="G157" s="173"/>
      <c r="H157" s="175">
        <f t="shared" ref="H157:O157" si="9">SUM(H146:H156)</f>
        <v>5234.78</v>
      </c>
      <c r="I157" s="175">
        <f t="shared" si="9"/>
        <v>4925.3999999999996</v>
      </c>
      <c r="J157" s="175">
        <f t="shared" si="9"/>
        <v>4897.0700000000006</v>
      </c>
      <c r="K157" s="175">
        <f t="shared" si="9"/>
        <v>100</v>
      </c>
      <c r="L157" s="175">
        <f t="shared" si="9"/>
        <v>379186.8444</v>
      </c>
      <c r="M157" s="175">
        <f t="shared" si="9"/>
        <v>0</v>
      </c>
      <c r="N157" s="175">
        <f t="shared" si="9"/>
        <v>0</v>
      </c>
      <c r="O157" s="175">
        <f t="shared" si="9"/>
        <v>379186.8444</v>
      </c>
      <c r="P157" s="176"/>
    </row>
    <row r="158" spans="1:16" ht="12.75" customHeight="1" x14ac:dyDescent="0.15">
      <c r="A158" s="268" t="s">
        <v>850</v>
      </c>
      <c r="B158" s="268"/>
      <c r="C158" s="197"/>
      <c r="D158" s="179"/>
      <c r="E158" s="177"/>
      <c r="F158" s="179"/>
      <c r="G158" s="178"/>
      <c r="H158" s="179"/>
      <c r="I158" s="179"/>
      <c r="J158" s="179"/>
      <c r="K158" s="179"/>
      <c r="L158" s="180"/>
      <c r="M158" s="180"/>
      <c r="N158" s="180"/>
      <c r="O158" s="181"/>
      <c r="P158" s="182"/>
    </row>
    <row r="159" spans="1:16" x14ac:dyDescent="0.2">
      <c r="A159" s="163"/>
      <c r="B159" s="164" t="s">
        <v>851</v>
      </c>
      <c r="C159" s="165"/>
      <c r="D159" s="163"/>
      <c r="E159" s="166"/>
      <c r="F159" s="163"/>
      <c r="G159" s="165"/>
      <c r="H159" s="163"/>
      <c r="I159" s="163"/>
      <c r="J159" s="163"/>
      <c r="K159" s="163"/>
      <c r="L159" s="168"/>
      <c r="M159" s="168"/>
      <c r="N159" s="168"/>
      <c r="O159" s="169"/>
      <c r="P159" s="163"/>
    </row>
    <row r="160" spans="1:16" x14ac:dyDescent="0.2">
      <c r="A160" s="163"/>
      <c r="B160" s="166" t="s">
        <v>1841</v>
      </c>
      <c r="C160" s="163"/>
      <c r="D160" s="163"/>
      <c r="E160" s="166"/>
      <c r="F160" s="163"/>
      <c r="G160" s="163"/>
      <c r="H160" s="163"/>
      <c r="I160" s="163"/>
      <c r="J160" s="163"/>
      <c r="K160" s="163"/>
      <c r="L160" s="185"/>
      <c r="M160" s="168"/>
      <c r="N160" s="168"/>
      <c r="O160" s="187"/>
      <c r="P160" s="163"/>
    </row>
    <row r="161" spans="1:16" ht="12.75" customHeight="1" x14ac:dyDescent="0.15">
      <c r="A161" s="269" t="s">
        <v>1970</v>
      </c>
      <c r="B161" s="269"/>
      <c r="C161" s="173"/>
      <c r="D161" s="174"/>
      <c r="E161" s="172"/>
      <c r="F161" s="174"/>
      <c r="G161" s="173"/>
      <c r="H161" s="175">
        <f>SUM(H160:H160)</f>
        <v>0</v>
      </c>
      <c r="I161" s="175">
        <f>SUM(I160:I160)</f>
        <v>0</v>
      </c>
      <c r="J161" s="175">
        <f>SUM(J160:J160)</f>
        <v>0</v>
      </c>
      <c r="K161" s="175">
        <f>SUM(K160:K160)</f>
        <v>0</v>
      </c>
      <c r="L161" s="175">
        <f>SUM(L160:L160)</f>
        <v>0</v>
      </c>
      <c r="M161" s="175"/>
      <c r="N161" s="175"/>
      <c r="O161" s="175">
        <f>SUM(O160:O160)</f>
        <v>0</v>
      </c>
      <c r="P161" s="174"/>
    </row>
    <row r="162" spans="1:16" x14ac:dyDescent="0.2">
      <c r="A162" s="163"/>
      <c r="B162" s="164" t="s">
        <v>895</v>
      </c>
      <c r="C162" s="165"/>
      <c r="D162" s="163"/>
      <c r="E162" s="166"/>
      <c r="F162" s="163"/>
      <c r="G162" s="165"/>
      <c r="H162" s="163"/>
      <c r="I162" s="163"/>
      <c r="J162" s="163"/>
      <c r="K162" s="163"/>
      <c r="L162" s="168"/>
      <c r="M162" s="168"/>
      <c r="N162" s="168"/>
      <c r="O162" s="169"/>
      <c r="P162" s="163"/>
    </row>
    <row r="163" spans="1:16" s="9" customFormat="1" x14ac:dyDescent="0.2">
      <c r="A163" s="163">
        <v>1</v>
      </c>
      <c r="B163" s="235" t="s">
        <v>1971</v>
      </c>
      <c r="C163" s="165" t="s">
        <v>1868</v>
      </c>
      <c r="D163" s="163" t="s">
        <v>1849</v>
      </c>
      <c r="E163" s="166" t="s">
        <v>324</v>
      </c>
      <c r="F163" s="163">
        <v>2</v>
      </c>
      <c r="G163" s="165">
        <v>2</v>
      </c>
      <c r="H163" s="163">
        <v>364.3</v>
      </c>
      <c r="I163" s="163">
        <v>323.7</v>
      </c>
      <c r="J163" s="163">
        <v>323.2</v>
      </c>
      <c r="K163" s="163">
        <v>8</v>
      </c>
      <c r="L163" s="168">
        <v>24920.368200000001</v>
      </c>
      <c r="M163" s="168">
        <v>0</v>
      </c>
      <c r="N163" s="168">
        <v>0</v>
      </c>
      <c r="O163" s="170">
        <f>L163</f>
        <v>24920.368200000001</v>
      </c>
      <c r="P163" s="163">
        <v>2021</v>
      </c>
    </row>
    <row r="164" spans="1:16" s="9" customFormat="1" x14ac:dyDescent="0.2">
      <c r="A164" s="163">
        <v>2</v>
      </c>
      <c r="B164" s="166" t="s">
        <v>1972</v>
      </c>
      <c r="C164" s="163" t="s">
        <v>1870</v>
      </c>
      <c r="D164" s="163" t="s">
        <v>1859</v>
      </c>
      <c r="E164" s="166" t="s">
        <v>324</v>
      </c>
      <c r="F164" s="163">
        <v>2</v>
      </c>
      <c r="G164" s="163">
        <v>2</v>
      </c>
      <c r="H164" s="163">
        <v>512</v>
      </c>
      <c r="I164" s="163">
        <v>460</v>
      </c>
      <c r="J164" s="163">
        <v>460</v>
      </c>
      <c r="K164" s="163">
        <v>12</v>
      </c>
      <c r="L164" s="185">
        <v>35413.56</v>
      </c>
      <c r="M164" s="168">
        <v>0</v>
      </c>
      <c r="N164" s="168">
        <v>0</v>
      </c>
      <c r="O164" s="170">
        <f>L164</f>
        <v>35413.56</v>
      </c>
      <c r="P164" s="163">
        <v>2021</v>
      </c>
    </row>
    <row r="165" spans="1:16" ht="12.75" customHeight="1" x14ac:dyDescent="0.15">
      <c r="A165" s="269" t="s">
        <v>1973</v>
      </c>
      <c r="B165" s="269"/>
      <c r="C165" s="173">
        <v>2</v>
      </c>
      <c r="D165" s="174"/>
      <c r="E165" s="172"/>
      <c r="F165" s="174"/>
      <c r="G165" s="173"/>
      <c r="H165" s="175">
        <f>SUM(H163:H164)</f>
        <v>876.3</v>
      </c>
      <c r="I165" s="175">
        <f>SUM(I163:I164)</f>
        <v>783.7</v>
      </c>
      <c r="J165" s="175">
        <f>SUM(J163:J164)</f>
        <v>783.2</v>
      </c>
      <c r="K165" s="175">
        <f>SUM(K163:K164)</f>
        <v>20</v>
      </c>
      <c r="L165" s="175">
        <f>SUM(L163:L164)</f>
        <v>60333.928199999995</v>
      </c>
      <c r="M165" s="175"/>
      <c r="N165" s="175"/>
      <c r="O165" s="175">
        <f>SUM(O163:O164)</f>
        <v>60333.928199999995</v>
      </c>
      <c r="P165" s="174"/>
    </row>
    <row r="166" spans="1:16" ht="12.75" customHeight="1" x14ac:dyDescent="0.15">
      <c r="A166" s="268" t="s">
        <v>922</v>
      </c>
      <c r="B166" s="268"/>
      <c r="C166" s="197"/>
      <c r="D166" s="179"/>
      <c r="E166" s="177"/>
      <c r="F166" s="179"/>
      <c r="G166" s="178"/>
      <c r="H166" s="179"/>
      <c r="I166" s="179"/>
      <c r="J166" s="179"/>
      <c r="K166" s="179"/>
      <c r="L166" s="180"/>
      <c r="M166" s="180"/>
      <c r="N166" s="180"/>
      <c r="O166" s="181"/>
      <c r="P166" s="182"/>
    </row>
    <row r="169" spans="1:16" x14ac:dyDescent="0.2">
      <c r="B169" s="9"/>
    </row>
  </sheetData>
  <autoFilter ref="A6:P9"/>
  <mergeCells count="50">
    <mergeCell ref="A1:P1"/>
    <mergeCell ref="A2:P2"/>
    <mergeCell ref="A3:A5"/>
    <mergeCell ref="B3:B5"/>
    <mergeCell ref="C3:D3"/>
    <mergeCell ref="E3:E5"/>
    <mergeCell ref="F3:F5"/>
    <mergeCell ref="G3:G5"/>
    <mergeCell ref="H3:H4"/>
    <mergeCell ref="I3:J3"/>
    <mergeCell ref="K3:K4"/>
    <mergeCell ref="L3:O3"/>
    <mergeCell ref="P3:P5"/>
    <mergeCell ref="C4:C5"/>
    <mergeCell ref="D4:D5"/>
    <mergeCell ref="A7:B7"/>
    <mergeCell ref="A8:B8"/>
    <mergeCell ref="A11:B11"/>
    <mergeCell ref="A12:B12"/>
    <mergeCell ref="A19:B19"/>
    <mergeCell ref="A20:B20"/>
    <mergeCell ref="A23:B23"/>
    <mergeCell ref="A24:B24"/>
    <mergeCell ref="A27:B27"/>
    <mergeCell ref="A28:B28"/>
    <mergeCell ref="A31:B31"/>
    <mergeCell ref="A32:B32"/>
    <mergeCell ref="A59:B59"/>
    <mergeCell ref="A60:B60"/>
    <mergeCell ref="A63:B63"/>
    <mergeCell ref="A64:B64"/>
    <mergeCell ref="A89:B89"/>
    <mergeCell ref="A90:B90"/>
    <mergeCell ref="A102:B102"/>
    <mergeCell ref="A103:B103"/>
    <mergeCell ref="A115:B115"/>
    <mergeCell ref="A116:B116"/>
    <mergeCell ref="A122:B122"/>
    <mergeCell ref="A123:B123"/>
    <mergeCell ref="A135:B135"/>
    <mergeCell ref="A136:B136"/>
    <mergeCell ref="A139:B139"/>
    <mergeCell ref="A140:B140"/>
    <mergeCell ref="A143:B143"/>
    <mergeCell ref="A144:B144"/>
    <mergeCell ref="A157:B157"/>
    <mergeCell ref="A158:B158"/>
    <mergeCell ref="A161:B161"/>
    <mergeCell ref="A165:B165"/>
    <mergeCell ref="A166:B166"/>
  </mergeCells>
  <pageMargins left="0.22013888888888899" right="0.29166666666666702" top="0.19236111111111101" bottom="7.2222222222222202E-2" header="0.51180555555555496" footer="0.51180555555555496"/>
  <pageSetup paperSize="9" scale="47" firstPageNumber="0" fitToHeight="2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Раздел 1</vt:lpstr>
      <vt:lpstr>Раздел 2</vt:lpstr>
      <vt:lpstr>Раздел 3</vt:lpstr>
      <vt:lpstr>ГАЗ</vt:lpstr>
      <vt:lpstr>Обследование 2019</vt:lpstr>
      <vt:lpstr>Обследование 2021</vt:lpstr>
      <vt:lpstr>'Раздел 1'!Z_4F0BDF49_A609_43F2_A1D1_6D99D003CEC4_.wvu.FilterData</vt:lpstr>
      <vt:lpstr>'Раздел 2'!Z_4F0BDF49_A609_43F2_A1D1_6D99D003CEC4_.wvu.FilterData</vt:lpstr>
      <vt:lpstr>'Раздел 1'!Z_71B67E1B_B891_4F93_908E_7187847C638D_.wvu.FilterData</vt:lpstr>
      <vt:lpstr>'Раздел 1'!Z_9914400A_93D7_44F0_9C2B_2D9BD19EDB2A_.wvu.FilterData</vt:lpstr>
      <vt:lpstr>'Раздел 2'!Z_9914400A_93D7_44F0_9C2B_2D9BD19EDB2A_.wvu.FilterData</vt:lpstr>
      <vt:lpstr>'Раздел 1'!Z_B38E19AB_A25C_412D_B8A7_63B87F7485CB_.wvu.FilterData</vt:lpstr>
      <vt:lpstr>'Раздел 2'!Z_B38E19AB_A25C_412D_B8A7_63B87F7485CB_.wvu.FilterData</vt:lpstr>
      <vt:lpstr>'Раздел 1'!Z_D230237E_3FD4_4AFA_9B06_7782AC8D5B69_.wvu.FilterData</vt:lpstr>
      <vt:lpstr>ГАЗ!Область_печати</vt:lpstr>
      <vt:lpstr>'Раздел 1'!Область_печати</vt:lpstr>
      <vt:lpstr>'Раздел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</dc:creator>
  <dc:description/>
  <cp:lastModifiedBy>Starkova</cp:lastModifiedBy>
  <cp:revision>6</cp:revision>
  <cp:lastPrinted>2023-01-31T16:33:55Z</cp:lastPrinted>
  <dcterms:created xsi:type="dcterms:W3CDTF">2015-02-13T06:01:09Z</dcterms:created>
  <dcterms:modified xsi:type="dcterms:W3CDTF">2023-12-11T11:32:25Z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